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90" yWindow="65516" windowWidth="4800" windowHeight="11020" tabRatio="750" activeTab="0"/>
  </bookViews>
  <sheets>
    <sheet name="Planungsübersicht" sheetId="1" r:id="rId1"/>
    <sheet name="Chronologische Liste" sheetId="2" r:id="rId2"/>
    <sheet name="Energieverbräuche" sheetId="3" r:id="rId3"/>
    <sheet name="CO2-Schulbilanz" sheetId="4" r:id="rId4"/>
    <sheet name="Erfolge" sheetId="5" r:id="rId5"/>
    <sheet name="Bilanz_pro_h_pro_m²" sheetId="6" r:id="rId6"/>
    <sheet name="Anleitung" sheetId="7" r:id="rId7"/>
  </sheets>
  <definedNames>
    <definedName name="_xlnm._FilterDatabase" localSheetId="1" hidden="1">'Chronologische Liste'!$B$5:$H$308</definedName>
    <definedName name="_xlnm.Print_Area" localSheetId="3">'CO2-Schulbilanz'!$B$2:$R$26</definedName>
    <definedName name="_xlnm.Print_Area" localSheetId="2">'Energieverbräuche'!$B$2:$Q$22</definedName>
    <definedName name="_xlnm.Print_Area" localSheetId="0">'Planungsübersicht'!$B$1:$L$176</definedName>
    <definedName name="Z_A6AA0E88_0E45_4814_B902_F1105CB400F0_.wvu.Cols" localSheetId="5" hidden="1">'Bilanz_pro_h_pro_m²'!$S:$S</definedName>
    <definedName name="Z_A6AA0E88_0E45_4814_B902_F1105CB400F0_.wvu.Cols" localSheetId="0" hidden="1">'Planungsübersicht'!$A:$A</definedName>
    <definedName name="Z_A6AA0E88_0E45_4814_B902_F1105CB400F0_.wvu.FilterData" localSheetId="1" hidden="1">'Chronologische Liste'!$B$5:$H$95</definedName>
    <definedName name="Z_A6AA0E88_0E45_4814_B902_F1105CB400F0_.wvu.PrintArea" localSheetId="3" hidden="1">'CO2-Schulbilanz'!$B$2:$R$26</definedName>
    <definedName name="Z_A6AA0E88_0E45_4814_B902_F1105CB400F0_.wvu.PrintArea" localSheetId="2" hidden="1">'Energieverbräuche'!$B$2:$Q$22</definedName>
    <definedName name="Z_A6AA0E88_0E45_4814_B902_F1105CB400F0_.wvu.PrintArea" localSheetId="0" hidden="1">'Planungsübersicht'!$B$1:$L$176</definedName>
    <definedName name="Z_A6AA0E88_0E45_4814_B902_F1105CB400F0_.wvu.Rows" localSheetId="5" hidden="1">'Bilanz_pro_h_pro_m²'!$30:$31,'Bilanz_pro_h_pro_m²'!$33:$43,'Bilanz_pro_h_pro_m²'!$45:$47,'Bilanz_pro_h_pro_m²'!$49:$49</definedName>
    <definedName name="Z_A6AA0E88_0E45_4814_B902_F1105CB400F0_.wvu.Rows" localSheetId="3" hidden="1">'CO2-Schulbilanz'!$15:$15</definedName>
  </definedNames>
  <calcPr fullCalcOnLoad="1"/>
</workbook>
</file>

<file path=xl/comments1.xml><?xml version="1.0" encoding="utf-8"?>
<comments xmlns="http://schemas.openxmlformats.org/spreadsheetml/2006/main">
  <authors>
    <author>Gairola, Krishan</author>
  </authors>
  <commentList>
    <comment ref="J99" authorId="0">
      <text>
        <r>
          <rPr>
            <b/>
            <sz val="9"/>
            <rFont val="Tahoma"/>
            <family val="2"/>
          </rPr>
          <t>Gairola, Krishan:</t>
        </r>
        <r>
          <rPr>
            <sz val="9"/>
            <rFont val="Tahoma"/>
            <family val="2"/>
          </rPr>
          <t xml:space="preserve">
Annahme: Rechner haben Leistung von 70 Watt, 15% sind im Schnitt immer an</t>
        </r>
      </text>
    </comment>
    <comment ref="D106" authorId="0">
      <text>
        <r>
          <rPr>
            <b/>
            <sz val="12"/>
            <rFont val="Tahoma"/>
            <family val="2"/>
          </rPr>
          <t>Gairola, Krishan:</t>
        </r>
        <r>
          <rPr>
            <sz val="12"/>
            <rFont val="Tahoma"/>
            <family val="2"/>
          </rPr>
          <t xml:space="preserve">
nicht möglich, wenn dann baut  SBH</t>
        </r>
      </text>
    </comment>
    <comment ref="D128" authorId="0">
      <text>
        <r>
          <rPr>
            <b/>
            <sz val="12"/>
            <rFont val="Tahoma"/>
            <family val="2"/>
          </rPr>
          <t>Gairola, Krishan:</t>
        </r>
        <r>
          <rPr>
            <sz val="12"/>
            <rFont val="Tahoma"/>
            <family val="2"/>
          </rPr>
          <t xml:space="preserve">
Nicht ohnehin schon der Fall?</t>
        </r>
      </text>
    </comment>
  </commentList>
</comments>
</file>

<file path=xl/comments3.xml><?xml version="1.0" encoding="utf-8"?>
<comments xmlns="http://schemas.openxmlformats.org/spreadsheetml/2006/main">
  <authors>
    <author>Gairola, Krishan</author>
  </authors>
  <commentList>
    <comment ref="E7" authorId="0">
      <text>
        <r>
          <rPr>
            <b/>
            <sz val="9"/>
            <rFont val="Tahoma"/>
            <family val="2"/>
          </rPr>
          <t>Gairola, Krishan:</t>
        </r>
        <r>
          <rPr>
            <sz val="9"/>
            <rFont val="Tahoma"/>
            <family val="2"/>
          </rPr>
          <t xml:space="preserve">
Abrechnung nicht verfügbar, bitte korrigieren</t>
        </r>
      </text>
    </comment>
    <comment ref="E14" authorId="0">
      <text>
        <r>
          <rPr>
            <b/>
            <sz val="9"/>
            <rFont val="Tahoma"/>
            <family val="2"/>
          </rPr>
          <t>Gairola, Krishan:</t>
        </r>
        <r>
          <rPr>
            <sz val="9"/>
            <rFont val="Tahoma"/>
            <family val="2"/>
          </rPr>
          <t xml:space="preserve">
Abrechnung nicht verfügbar, bitte korrigieren</t>
        </r>
      </text>
    </comment>
    <comment ref="E25" authorId="0">
      <text>
        <r>
          <rPr>
            <b/>
            <sz val="9"/>
            <rFont val="Tahoma"/>
            <family val="2"/>
          </rPr>
          <t>Gairola, Krishan:</t>
        </r>
        <r>
          <rPr>
            <sz val="9"/>
            <rFont val="Tahoma"/>
            <family val="2"/>
          </rPr>
          <t xml:space="preserve">
Abrechnung nicht verfügbar, bitte korrigieren</t>
        </r>
      </text>
    </comment>
  </commentList>
</comments>
</file>

<file path=xl/comments5.xml><?xml version="1.0" encoding="utf-8"?>
<comments xmlns="http://schemas.openxmlformats.org/spreadsheetml/2006/main">
  <authors>
    <author>Gairola, Krishan</author>
  </authors>
  <commentList>
    <comment ref="C7" authorId="0">
      <text>
        <r>
          <rPr>
            <b/>
            <sz val="9"/>
            <rFont val="Tahoma"/>
            <family val="2"/>
          </rPr>
          <t>Gairola, Krishan:</t>
        </r>
        <r>
          <rPr>
            <sz val="9"/>
            <rFont val="Tahoma"/>
            <family val="2"/>
          </rPr>
          <t xml:space="preserve">
Diese Zeile kopieren und in ein anderes Blatt einfügen, dann sollte es wieder gehen (man braucht diese "non values", damit nicht automatisch mit 0 gerechnet wird) </t>
        </r>
      </text>
    </comment>
  </commentList>
</comments>
</file>

<file path=xl/sharedStrings.xml><?xml version="1.0" encoding="utf-8"?>
<sst xmlns="http://schemas.openxmlformats.org/spreadsheetml/2006/main" count="529" uniqueCount="360">
  <si>
    <t>Heizenergie</t>
  </si>
  <si>
    <t>Strom</t>
  </si>
  <si>
    <t>Summe Heizenergie:</t>
  </si>
  <si>
    <t>Umrechnungsfaktor</t>
  </si>
  <si>
    <t>Mobilität</t>
  </si>
  <si>
    <t>Gebäudeteil</t>
  </si>
  <si>
    <t>Strom 1</t>
  </si>
  <si>
    <t>Gasheizung 1</t>
  </si>
  <si>
    <t>Fernwärmeheizung 1</t>
  </si>
  <si>
    <t>Gasheizung 2</t>
  </si>
  <si>
    <t>Gasheizung 3</t>
  </si>
  <si>
    <t>Fernwärmeheizung 2</t>
  </si>
  <si>
    <t>Fernwärmeheizung 3</t>
  </si>
  <si>
    <t>Summe Strom:</t>
  </si>
  <si>
    <t>PV-Anlage</t>
  </si>
  <si>
    <t>PV-Anlage 1</t>
  </si>
  <si>
    <t>PV-Anlage 2</t>
  </si>
  <si>
    <t>PV-Anlage 3</t>
  </si>
  <si>
    <t xml:space="preserve">Summe PV-Anlagen: </t>
  </si>
  <si>
    <t xml:space="preserve">geplante jährliche Minderung: </t>
  </si>
  <si>
    <t>Solarthermie</t>
  </si>
  <si>
    <t>Strom 2</t>
  </si>
  <si>
    <t>Strom 3</t>
  </si>
  <si>
    <t>Emissions-Ziel</t>
  </si>
  <si>
    <t>Planungsziele</t>
  </si>
  <si>
    <t>Handlungsfeld</t>
  </si>
  <si>
    <t>Wärme</t>
  </si>
  <si>
    <t>Abfall</t>
  </si>
  <si>
    <t>Beschaffung</t>
  </si>
  <si>
    <t>Ernährung</t>
  </si>
  <si>
    <t>Prognose nach Planung</t>
  </si>
  <si>
    <t>Soll nach Reduktionspfad</t>
  </si>
  <si>
    <t>Planungsübersicht</t>
  </si>
  <si>
    <r>
      <t>In dieser Übersicht stellen wir unsere Planungsziele zusammen. Für jedes Handlungsfeld werden nachfolgend die geplanten Maßnahmen mit den jeweiligen Zeitrahmen und Verantwortlichkeiten aufgeführt. Die Planungsziele für die CO</t>
    </r>
    <r>
      <rPr>
        <vertAlign val="subscript"/>
        <sz val="18"/>
        <rFont val="Univers LT 55"/>
        <family val="2"/>
      </rPr>
      <t>2</t>
    </r>
    <r>
      <rPr>
        <sz val="18"/>
        <rFont val="Univers LT 55"/>
        <family val="2"/>
      </rPr>
      <t>-Reduktionen und den Erwerb der Handlungskompetenzen sind unterschiedlich farbig markiert.</t>
    </r>
  </si>
  <si>
    <t>Handlungsfeld Wärme</t>
  </si>
  <si>
    <t>Nr.</t>
  </si>
  <si>
    <t>Maßnahme</t>
  </si>
  <si>
    <t>Teilziel</t>
  </si>
  <si>
    <t>verantwortlich</t>
  </si>
  <si>
    <t>Akteure für die Umsetzung</t>
  </si>
  <si>
    <t>Planungsziele:                                                                                                                                  CO2-Reduktion und Handlungskompetenzen</t>
  </si>
  <si>
    <t>W1</t>
  </si>
  <si>
    <t>W2</t>
  </si>
  <si>
    <t>W3</t>
  </si>
  <si>
    <t>W4</t>
  </si>
  <si>
    <t>W5</t>
  </si>
  <si>
    <t>W6</t>
  </si>
  <si>
    <t>W7</t>
  </si>
  <si>
    <t>W8</t>
  </si>
  <si>
    <t>W9</t>
  </si>
  <si>
    <t>W10</t>
  </si>
  <si>
    <t>Handlungsfeld Strom</t>
  </si>
  <si>
    <t>S1</t>
  </si>
  <si>
    <t>S2</t>
  </si>
  <si>
    <t>S3</t>
  </si>
  <si>
    <t>S4</t>
  </si>
  <si>
    <t>S5</t>
  </si>
  <si>
    <t>S6</t>
  </si>
  <si>
    <t>S7</t>
  </si>
  <si>
    <t>S8</t>
  </si>
  <si>
    <t>S9</t>
  </si>
  <si>
    <t xml:space="preserve"> </t>
  </si>
  <si>
    <t>S10</t>
  </si>
  <si>
    <t>Handlungsfeld Abfall</t>
  </si>
  <si>
    <t>Planungsziele
CO2-Reduktion und Handlungskompetenzen</t>
  </si>
  <si>
    <t>A1</t>
  </si>
  <si>
    <t>A2</t>
  </si>
  <si>
    <t>A3</t>
  </si>
  <si>
    <t>A4</t>
  </si>
  <si>
    <t>A5</t>
  </si>
  <si>
    <t>Handlungsfeld Beschaffung</t>
  </si>
  <si>
    <t>B1</t>
  </si>
  <si>
    <t>B2</t>
  </si>
  <si>
    <t>B3</t>
  </si>
  <si>
    <t>B4</t>
  </si>
  <si>
    <t>B5</t>
  </si>
  <si>
    <t>Handlungsfeld Ernährung</t>
  </si>
  <si>
    <r>
      <t>Planungsziele:                                                                                                                       CO</t>
    </r>
    <r>
      <rPr>
        <b/>
        <vertAlign val="subscript"/>
        <sz val="14"/>
        <rFont val="Univers LT 55"/>
        <family val="2"/>
      </rPr>
      <t>2</t>
    </r>
    <r>
      <rPr>
        <b/>
        <sz val="14"/>
        <rFont val="Univers LT 55"/>
        <family val="2"/>
      </rPr>
      <t>-Reduktion und Handlungskompetenzen</t>
    </r>
  </si>
  <si>
    <t>E1</t>
  </si>
  <si>
    <t>E2</t>
  </si>
  <si>
    <t>E3</t>
  </si>
  <si>
    <t>E4</t>
  </si>
  <si>
    <t>E5</t>
  </si>
  <si>
    <t>Handlungsfeld Mobilität</t>
  </si>
  <si>
    <r>
      <t>Planungsziele
CO</t>
    </r>
    <r>
      <rPr>
        <b/>
        <vertAlign val="subscript"/>
        <sz val="14"/>
        <rFont val="Univers LT 55"/>
        <family val="2"/>
      </rPr>
      <t>2</t>
    </r>
    <r>
      <rPr>
        <b/>
        <sz val="14"/>
        <rFont val="Univers LT 55"/>
        <family val="2"/>
      </rPr>
      <t>-Reduktion und Handlungskompetenzen</t>
    </r>
  </si>
  <si>
    <t>M1</t>
  </si>
  <si>
    <t>M2</t>
  </si>
  <si>
    <t>M3</t>
  </si>
  <si>
    <t>M4</t>
  </si>
  <si>
    <t>M5</t>
  </si>
  <si>
    <t>Energieverbräuche</t>
  </si>
  <si>
    <t>Handlungsfeldübergreifender Bereich</t>
  </si>
  <si>
    <t>Ü1</t>
  </si>
  <si>
    <t>Ü2</t>
  </si>
  <si>
    <t>Ü3</t>
  </si>
  <si>
    <t>Ü4</t>
  </si>
  <si>
    <t>Ü5</t>
  </si>
  <si>
    <t>Ü6</t>
  </si>
  <si>
    <t>Ü7</t>
  </si>
  <si>
    <t>Ü8</t>
  </si>
  <si>
    <t>Ü9</t>
  </si>
  <si>
    <t>Ü10</t>
  </si>
  <si>
    <t>übergreifend</t>
  </si>
  <si>
    <t>A6</t>
  </si>
  <si>
    <t>A7</t>
  </si>
  <si>
    <t>A8</t>
  </si>
  <si>
    <t>A9</t>
  </si>
  <si>
    <t>A10</t>
  </si>
  <si>
    <t>E6</t>
  </si>
  <si>
    <t>E7</t>
  </si>
  <si>
    <t>E8</t>
  </si>
  <si>
    <t>E9</t>
  </si>
  <si>
    <t>E10</t>
  </si>
  <si>
    <t>M6</t>
  </si>
  <si>
    <t>M7</t>
  </si>
  <si>
    <t>M8</t>
  </si>
  <si>
    <t>M9</t>
  </si>
  <si>
    <t>M10</t>
  </si>
  <si>
    <r>
      <t>In der Tabelle sind die geplanten CO</t>
    </r>
    <r>
      <rPr>
        <vertAlign val="subscript"/>
        <sz val="18"/>
        <rFont val="Univers LT 55"/>
        <family val="2"/>
      </rPr>
      <t>2</t>
    </r>
    <r>
      <rPr>
        <sz val="18"/>
        <rFont val="Univers LT 55"/>
        <family val="2"/>
      </rPr>
      <t xml:space="preserve">-Reduktionen aus allen Handlungsfeldern zusammengefasst. </t>
    </r>
  </si>
  <si>
    <r>
      <t>Übersicht CO</t>
    </r>
    <r>
      <rPr>
        <b/>
        <vertAlign val="subscript"/>
        <sz val="22"/>
        <rFont val="Univers LT 55"/>
        <family val="2"/>
      </rPr>
      <t>2</t>
    </r>
    <r>
      <rPr>
        <b/>
        <sz val="22"/>
        <rFont val="Univers LT 55"/>
        <family val="2"/>
      </rPr>
      <t>-Reduktionen</t>
    </r>
  </si>
  <si>
    <t>umgesetzt</t>
  </si>
  <si>
    <t>Status der Umsetzung</t>
  </si>
  <si>
    <t>Umsetzung nicht möglich</t>
  </si>
  <si>
    <t>wird laufend umgesetzt</t>
  </si>
  <si>
    <t>zukünftiger Termin</t>
  </si>
  <si>
    <t>in Umsetzung (Anfang)</t>
  </si>
  <si>
    <t>in Umsetzung (Mitte)</t>
  </si>
  <si>
    <t>in Umsetzung (Ende)</t>
  </si>
  <si>
    <t>bisher nicht umgesetzt</t>
  </si>
  <si>
    <t>Kommentar</t>
  </si>
  <si>
    <t>40 Wochen</t>
  </si>
  <si>
    <t xml:space="preserve">Strom  </t>
  </si>
  <si>
    <t>Gesamtemissionen</t>
  </si>
  <si>
    <t>Hausmeister</t>
  </si>
  <si>
    <t>Witterungsfaktor in %</t>
  </si>
  <si>
    <t>fifty/fifty-Prämienabrechnung</t>
  </si>
  <si>
    <t>Faktor</t>
  </si>
  <si>
    <t>Summen:</t>
  </si>
  <si>
    <t>Ausgangslage:</t>
  </si>
  <si>
    <t>W11</t>
  </si>
  <si>
    <t>W12</t>
  </si>
  <si>
    <t>W13</t>
  </si>
  <si>
    <t>W14</t>
  </si>
  <si>
    <t>W15</t>
  </si>
  <si>
    <t>S11</t>
  </si>
  <si>
    <t>S12</t>
  </si>
  <si>
    <t>S13</t>
  </si>
  <si>
    <t>S14</t>
  </si>
  <si>
    <t>Summe CO2-Emissionen:</t>
  </si>
  <si>
    <t>geplante Reduktion gegenüber Vorjahr:</t>
  </si>
  <si>
    <t>reale Reduktion gegenüber Vorjahr:</t>
  </si>
  <si>
    <t>kurzfristig</t>
  </si>
  <si>
    <t>mittelfristig</t>
  </si>
  <si>
    <t>langfristig</t>
  </si>
  <si>
    <t>ab</t>
  </si>
  <si>
    <t>echte Emissionen (aus CO2-Schulbilanz):</t>
  </si>
  <si>
    <t>Maßnahmen (aus Planungsübersicht):</t>
  </si>
  <si>
    <t>geschätzte Emissionen ohne Maßnahmen:</t>
  </si>
  <si>
    <t>CO2-Einsparungen durch Maßnahmen:</t>
  </si>
  <si>
    <t>Datenermittlung aus</t>
  </si>
  <si>
    <t>Jahr:</t>
  </si>
  <si>
    <t>CO2 [kg pro Stunde]</t>
  </si>
  <si>
    <t>CO2 [kg] Heizenergie real</t>
  </si>
  <si>
    <t>CO2 [kg] Heizenergie witterungsb.</t>
  </si>
  <si>
    <t>Heizstunden pro Jahr (20 Wochen)</t>
  </si>
  <si>
    <t>Nutzungstunden pro Jahr (40 Wochen)</t>
  </si>
  <si>
    <t>CO2 [kg] durch Strom</t>
  </si>
  <si>
    <t>Nutzungsstunden pro Woche</t>
  </si>
  <si>
    <t>Gebäudeflächen in m²</t>
  </si>
  <si>
    <t>reale Emission</t>
  </si>
  <si>
    <t>Unsere Ziele im Bereich Strom sind …</t>
  </si>
  <si>
    <t>Unsere Ziele im Bereich Wärme sind …</t>
  </si>
  <si>
    <t>Unsere Ziele in diesem Bereich sind …</t>
  </si>
  <si>
    <t xml:space="preserve">Unser Ziele im Bereich Beschaffung sind ... </t>
  </si>
  <si>
    <t xml:space="preserve">Unsere Ziele im Bereich Ernährung sind ... </t>
  </si>
  <si>
    <t xml:space="preserve">Unser Ziele im Bereich Mobilität sind ... </t>
  </si>
  <si>
    <t>Alle Handlungsfelder</t>
  </si>
  <si>
    <t>Stand:</t>
  </si>
  <si>
    <t>Chronologische Maßnahmen-Liste</t>
  </si>
  <si>
    <t>s</t>
  </si>
  <si>
    <r>
      <rPr>
        <b/>
        <sz val="11"/>
        <color indexed="10"/>
        <rFont val="Arial"/>
        <family val="2"/>
      </rPr>
      <t>Hinweis</t>
    </r>
    <r>
      <rPr>
        <b/>
        <sz val="11"/>
        <rFont val="Arial"/>
        <family val="2"/>
      </rPr>
      <t>:</t>
    </r>
    <r>
      <rPr>
        <sz val="11"/>
        <rFont val="Arial"/>
        <family val="2"/>
      </rPr>
      <t xml:space="preserve"> Nach Änderungen an der Planungsübersicht bitte die Tasten</t>
    </r>
    <r>
      <rPr>
        <b/>
        <sz val="11"/>
        <rFont val="Arial"/>
        <family val="2"/>
      </rPr>
      <t xml:space="preserve"> Strg+Alt+L</t>
    </r>
    <r>
      <rPr>
        <sz val="11"/>
        <rFont val="Arial"/>
        <family val="2"/>
      </rPr>
      <t xml:space="preserve"> drücken (Ansicht aktualisieren)</t>
    </r>
  </si>
  <si>
    <r>
      <t>Als generelle Ziele hat sich unsere Schule die Reduzierung ihrer CO</t>
    </r>
    <r>
      <rPr>
        <vertAlign val="subscript"/>
        <sz val="20"/>
        <rFont val="Univers LT 45 Light"/>
        <family val="2"/>
      </rPr>
      <t>2</t>
    </r>
    <r>
      <rPr>
        <sz val="20"/>
        <rFont val="Univers LT 45 Light"/>
        <family val="2"/>
      </rPr>
      <t xml:space="preserve">-Emissionen auf </t>
    </r>
  </si>
  <si>
    <t xml:space="preserve">bis zum Jahr </t>
  </si>
  <si>
    <t xml:space="preserve">sowie den Erwerb von Handlungskompetezen in der gesamten Schulgemeinschaft zum Thema Klimaschutz gesetzt. </t>
  </si>
  <si>
    <t>Indikatoren hierfür sind a) der Anteil der Reduzierung an CO2-Emissionen pro Jahr sowie b) verschiedene maßnahmenorientierte Indikatoren im pädagogischen Feld.</t>
  </si>
  <si>
    <r>
      <t xml:space="preserve"> CO</t>
    </r>
    <r>
      <rPr>
        <vertAlign val="subscript"/>
        <sz val="18"/>
        <rFont val="Univers LT 55"/>
        <family val="2"/>
      </rPr>
      <t>2</t>
    </r>
    <r>
      <rPr>
        <sz val="18"/>
        <rFont val="Univers LT 55"/>
        <family val="2"/>
      </rPr>
      <t>-Emissionen für Strom und Heizenergie (Wert  aus der CO</t>
    </r>
    <r>
      <rPr>
        <vertAlign val="subscript"/>
        <sz val="18"/>
        <rFont val="Univers LT 55"/>
        <family val="2"/>
      </rPr>
      <t>2</t>
    </r>
    <r>
      <rPr>
        <sz val="18"/>
        <rFont val="Univers LT 55"/>
        <family val="2"/>
      </rPr>
      <t>-Schulbilanz bzw. aus der fifty/fifty-Prämienabrechnung) im Jahr</t>
    </r>
  </si>
  <si>
    <t xml:space="preserve">auf das Jahr </t>
  </si>
  <si>
    <t xml:space="preserve">in Bezug </t>
  </si>
  <si>
    <t>Wärme: CO2 [g pro m² und Std.]</t>
  </si>
  <si>
    <t>Strom: CO2 [g pro m² und Std.]</t>
  </si>
  <si>
    <t>geplanten Reduktion gegenüber Anfangsjahr:</t>
  </si>
  <si>
    <t>reale Reduktion gegenüber Anfangsjahr:</t>
  </si>
  <si>
    <r>
      <t>CO</t>
    </r>
    <r>
      <rPr>
        <b/>
        <vertAlign val="subscript"/>
        <sz val="18"/>
        <color indexed="50"/>
        <rFont val="Arial"/>
        <family val="2"/>
      </rPr>
      <t>2</t>
    </r>
    <r>
      <rPr>
        <b/>
        <sz val="18"/>
        <color indexed="50"/>
        <rFont val="Arial"/>
        <family val="2"/>
      </rPr>
      <t xml:space="preserve">-Schulbilanz: </t>
    </r>
  </si>
  <si>
    <t>Papier</t>
  </si>
  <si>
    <t>0,6-2,4 kg/Packung (500 Blatt)</t>
  </si>
  <si>
    <t>0,25 (Veg.) - 0,5 kg/Mensaessen</t>
  </si>
  <si>
    <t>Restmüll Standort 1</t>
  </si>
  <si>
    <t>Restmüll Standort 2</t>
  </si>
  <si>
    <t>Restmüll Standort 3</t>
  </si>
  <si>
    <t xml:space="preserve">Summe Restmüll: </t>
  </si>
  <si>
    <t>Bogenstraße</t>
  </si>
  <si>
    <t>Lehmweg</t>
  </si>
  <si>
    <t>Haus 1</t>
  </si>
  <si>
    <t>Haus 2+3</t>
  </si>
  <si>
    <t>auf Haus 3</t>
  </si>
  <si>
    <t xml:space="preserve">  Temperaturen in allen Räumen genau einstellen (Thermostate)</t>
  </si>
  <si>
    <t xml:space="preserve">  Dauerbelüftung der Toiletten in Gebäude 1 und 2 beenden (Ventilatoren mit Präsenzsteuerung)</t>
  </si>
  <si>
    <t>Wärmeverteilung und Heizungssteuerung optimieren, Warmwassererzeugung ausgliedern</t>
  </si>
  <si>
    <t>Solare Warmwasserbereitung für Sporthalle</t>
  </si>
  <si>
    <t xml:space="preserve">  Nachtabsenkung optimieren (tatsächliche Temperaturen messen, dann nachjustieren), in den Unterricht einbinden</t>
  </si>
  <si>
    <t>Heizkörperthermostate in Gebäude 1 und 2 durch Modelle aus Haus 3 ersetzen (begrenzt regelbar)</t>
  </si>
  <si>
    <t>defekte Thermostate austauschen</t>
  </si>
  <si>
    <t>alle Thermostate austauschen</t>
  </si>
  <si>
    <t>Bei Sanierung Dachgeschoss und Keller dämmen</t>
  </si>
  <si>
    <t>Heizungspumpen außerhalb der Heizperiode auf niedrigere Stufe stellen</t>
  </si>
  <si>
    <t xml:space="preserve">  PV-Anlage pädagogisch einbinden</t>
  </si>
  <si>
    <t xml:space="preserve">Steuerung der Lüftungsanlage in Gebäude 3 an zentrale Steuerung anbinden und Anlage nach Schulzeiten regeln </t>
  </si>
  <si>
    <t>Restmüllmengen reduzieren: 1. Papiertrennung verbessern, 2. Werstoffsammlung schrittweise einführen</t>
  </si>
  <si>
    <t>Kompost anlegen</t>
  </si>
  <si>
    <t xml:space="preserve">  Kühltheke außerhalb der Pausenzeiten abdecken,  mit Zeitschaltuhr versehen</t>
  </si>
  <si>
    <t>Umfrage zu Entfernungen und Transportmittelwahl bei Schulwegen und Klassenreisen mit SuS durchführen</t>
  </si>
  <si>
    <t>Auf Basis der Umfrage CO2-Emissionen berechnen und weitere Maßnahmen entwickeln</t>
  </si>
  <si>
    <t>Die IES gründet eine Klimaschutz AG</t>
  </si>
  <si>
    <t>Die IES führt eine Auftaktveranstaltung durch.</t>
  </si>
  <si>
    <t>Die IES unterstützt den benachbarten Bäcker darin, keine Pappbecher mehr zu verwenden (z.B. mit eigenem Siegel).</t>
  </si>
  <si>
    <t>Die IES wird Vorreiterin bei der Abfallvermeidung</t>
  </si>
  <si>
    <t>Die IES ist "tetrapack und Plastiflaschen-freie" Schule.</t>
  </si>
  <si>
    <t>Die Kantine stellt den Verkauf von Plastikflaschen und Tetrapacks / Einwegverpackungen ein und bietet Getränke zum Nachfüllen in mitgebrachte Hartplastikflaschen an. 
LuL und SuS verwenden keine Pappbecher mehr</t>
  </si>
  <si>
    <t>Einhausungen der Abfallcontainer deutlich kennzeichnen:  Welcher Container verbirgt sich wo?</t>
  </si>
  <si>
    <t xml:space="preserve">  Smartboards im Eco-Modus betreiben (Falls noch nicht geschehen) und über richtige Handhabung informieren (in Pausen länger als 5 Minuten ausschalten)</t>
  </si>
  <si>
    <t xml:space="preserve">  Heizung der Sporthalle richtig einstellen</t>
  </si>
  <si>
    <t>Anlage erneuern und hydraulischer Abgleich</t>
  </si>
  <si>
    <t>Auf CO2-neutrale Wärmeversorgung umsteigen</t>
  </si>
  <si>
    <t xml:space="preserve">  Die Kantine bietet nur noch Servietten aus Recyclingpapier an</t>
  </si>
  <si>
    <t xml:space="preserve">  Geeignete und einheitliche Abfallbehälter für Klassenräume beschaffen und beschriften</t>
  </si>
  <si>
    <t>Ida-Ehre-Stadtteilschule</t>
  </si>
  <si>
    <t>Klimaneutral bis 2030!</t>
  </si>
  <si>
    <t>LuL und SuS werden angehalten, mit öffentlichen Verkehrsmitteln oder mit dem Fahrrad zur Schule zu kommen</t>
  </si>
  <si>
    <t xml:space="preserve">  Die IES wechselt Toiletten-Spüler gegen moderne Spülkästen mit Spartaste.</t>
  </si>
  <si>
    <t>A11</t>
  </si>
  <si>
    <t>Bewegungsmelder in den Fluren und Toiletten von Haus 1 und 2 einbauen, Einstellungen in Haus 3 otpimieren</t>
  </si>
  <si>
    <t>Ü11</t>
  </si>
  <si>
    <t>A12</t>
  </si>
  <si>
    <t>Ü12</t>
  </si>
  <si>
    <t>Ü13</t>
  </si>
  <si>
    <t>Ü14</t>
  </si>
  <si>
    <t xml:space="preserve">  Die IES führt eine schulweite fächer- und jahrgangsübergreifende Projektwoche zum Thema Klimawandel durch.</t>
  </si>
  <si>
    <t>Ü15</t>
  </si>
  <si>
    <t>Ü16</t>
  </si>
  <si>
    <t>Ü17</t>
  </si>
  <si>
    <t xml:space="preserve">Der FB Kunst entwirft ein Logo für die IES Klimaschule.
</t>
  </si>
  <si>
    <t xml:space="preserve">  Der FB Sport stellt sicher, dass wenn es zu Skireisen oder anderen Reisen des FB's in die Natur kommt, SuS vermehrt über die Natur und deren Werte aufgekärt werden.</t>
  </si>
  <si>
    <t xml:space="preserve">  Der FB Sport plant insgesamt weniger Materialien zu kaufen und wenn es sinnvoll und finanziell vorteilhaft ist, alte reparieren zu lassen. FHH Börsen für gebrauchte Geräte nutzen</t>
  </si>
  <si>
    <t>A13</t>
  </si>
  <si>
    <t xml:space="preserve">Die Kantine bietet nur Fleisch aus bio- und artgerechter Haltung und zusätzlich nur regionale Produkte an. </t>
  </si>
  <si>
    <t>Die IES reduziert die Ausgabe von Fleischgerichten auf das gesundheitlich empfohlene Maß (an zwei Tagen in der Woche).</t>
  </si>
  <si>
    <t>Weitgehende Umstellung auf bio, regional und saisonale Lebensmittel in der Kantine</t>
  </si>
  <si>
    <t>In Jg 5+6 starten</t>
  </si>
  <si>
    <t>in Unter- und Mittelstufe etabliert</t>
  </si>
  <si>
    <t>Thermostate regelmäßig warten und erneuern</t>
  </si>
  <si>
    <t>Ergebnisse auswerten, auf andere Schulen übertragen</t>
  </si>
  <si>
    <t>Einstellungen in Haus 3 otpimieren</t>
  </si>
  <si>
    <t>in den Fluren und Toiletten von Haus 1 und 2 einbauen</t>
  </si>
  <si>
    <t>Alle alten Rechner durch sparsame Modelle ersetzt</t>
  </si>
  <si>
    <t xml:space="preserve">  Die SuS gehen sparsamer mit den Papierhandtüchern auf den Toiletten um, Umstellung auf Jet-Händetrockner prüfen</t>
  </si>
  <si>
    <t>Die IES vermeidet Abfall in allen Bereichen und sorgt für eine bestmögliche Verwertung der übrig bleibenden Stoffe</t>
  </si>
  <si>
    <t>Papiertrennung verbessern</t>
  </si>
  <si>
    <t>Werstoffsammlung schrittweise einführen</t>
  </si>
  <si>
    <t>Ziel erreicht</t>
  </si>
  <si>
    <t>Zahlen zu ausgegebenen Essen fehlen bislang, ca. 10.000 kg/Jahr</t>
  </si>
  <si>
    <t>20-50 Euro/Tonne CO2 für Kompensation:</t>
  </si>
  <si>
    <t>Ü18</t>
  </si>
  <si>
    <t>Ü19</t>
  </si>
  <si>
    <t>Pilot</t>
  </si>
  <si>
    <t>Jährlich in mindestens einem Jahrgang, SuS entwickeln weitere Klimaschutzmaßnahmen</t>
  </si>
  <si>
    <t>Umfrage durch Mittelstufenprofil</t>
  </si>
  <si>
    <t>Ü20</t>
  </si>
  <si>
    <t>Ü21</t>
  </si>
  <si>
    <t>Material und Angebote von Greenpeace nutzen</t>
  </si>
  <si>
    <t>Pfand auf Getränkekartons, Toilettenpapier ohne Plastikfolie</t>
  </si>
  <si>
    <t>Heizungs- und Warmwasserpumpen durch effiziente Modelle ersetzen (zusätzliche Einsparung zu S6)</t>
  </si>
  <si>
    <t>Sammelbestellungen?</t>
  </si>
  <si>
    <t>Die IES führt eine Bestandsaufnahme aller bisherigen Klimaschutzmaßnahmen durch und veröffentlicht sie</t>
  </si>
  <si>
    <t>Kie</t>
  </si>
  <si>
    <t>Haa</t>
  </si>
  <si>
    <t>Die IES errechnet den aktuell CO2 Fußabdruck der Schule, listet ihn bezogen auf die unterschiedlichen Bereiche (Heizung, Strom, Mobilität, Abfall) detailliert auf und veröffentlicht ihn</t>
  </si>
  <si>
    <t>Die IES führt monatlich einen "Earth Day" durch, an dem sich alle an der IES-Tätigen weitgehend umweltfreundlich verhalten. (Kommen mit öffentlichen Verkehrsmitteln, essen kein Fleisch, achten auf Energieverbräuche, ...)</t>
  </si>
  <si>
    <t>Die IES führt Veranstaltungen mit den an der Schule beteiligten durch, welche die positiven Auswirkungen von Aktivitäten auf die Umweltthematisieren.</t>
  </si>
  <si>
    <t>Die IES führt einen Preiswettbewerb zur Prämierung der umweltfreundlichsten Klasse ein.</t>
  </si>
  <si>
    <t>Die IES bietet in den Jahrgängen 5 bis 7 immer einen Klimakurs an.</t>
  </si>
  <si>
    <t>SL</t>
  </si>
  <si>
    <t xml:space="preserve">Die IES richtet, wenn möglich, in den Jahrgängen 8 bis 10 immer ein Profil mit dem Schwerpunkt Nachhaltigkeit ein. </t>
  </si>
  <si>
    <t xml:space="preserve">Die IES richtet, wenn möglich, in der SekII immer ein Profil mit dem Schwerpunkt Nachhaltigkeit ein. </t>
  </si>
  <si>
    <t xml:space="preserve">Die IES stellt im Eingangsbereich des Hauses 1) zwei Anzeigen über den aktuellen und monatlichen Stromverbrauch sowie den produzierten Strom der eigenen PV-Anlage auf. </t>
  </si>
  <si>
    <t>Reg</t>
  </si>
  <si>
    <t xml:space="preserve">Pro Jahrgang werden bis zu vier Schülerinnen und Schüler zu Energiemanagern ausgebildet.  </t>
  </si>
  <si>
    <t>Mün</t>
  </si>
  <si>
    <t>Ptr</t>
  </si>
  <si>
    <t xml:space="preserve">Die IES veranstaltet regelmäßig Vorhabentage zum Thema Klimaschutz und Nachhaltigkeit. </t>
  </si>
  <si>
    <t xml:space="preserve">Der FB Gesellschaftswissenschaften wird verstärkt im Unterricht untersuchen, welche politischen und wirtschaftlichen Rahmenbedingen zur jetzigen Klimasituation geführt haben und wie es geschehen konnte, dass die Menschheit in diese Notlage hineingeraten ist. </t>
  </si>
  <si>
    <t>Zur tieferen Bearbeitung wird für Jg 9/10 (Gesellschaft) und Jg 11 (Geo/PGW) Material zur Verfügung gestellt</t>
  </si>
  <si>
    <t>v. H.</t>
  </si>
  <si>
    <t>Die IES bzw. ihr Schulverein Ehrensachen e.V. errichtet weitere PV-Anlagen auf den Dächern der Schule.</t>
  </si>
  <si>
    <t xml:space="preserve">Die IES führt eine Umrüstung ihrer PCs durch, damit es technisch möglich wird, mehr als 75% des PC-Stromverbrauches einzusparen bei zeitgleicher Leistungssteigerung der Geräte. </t>
  </si>
  <si>
    <t>JJ</t>
  </si>
  <si>
    <t>Energiesparende Einstellungen für alle Rechner (automatische Abschaltung ab 16:30)</t>
  </si>
  <si>
    <t>Alle Geräte werden bei Nichtbenutzung vollständig ausgeschaltet, so dass sie nicht im "stand-by"-Modus laufen</t>
  </si>
  <si>
    <t>Die IES führt nachhaltige Schulfeste durch</t>
  </si>
  <si>
    <t>OrganisatorIn</t>
  </si>
  <si>
    <t>alle</t>
  </si>
  <si>
    <t>Lehrende und Lernende achten darauf, dass bei ausreichendem Tageslicht die Beleuchtung ausgeschaltet wird</t>
  </si>
  <si>
    <t>HM</t>
  </si>
  <si>
    <t>Die IES schafft für alle Räume die energiesparendste Beleuchtung an.</t>
  </si>
  <si>
    <t>SBH</t>
  </si>
  <si>
    <t>Lehrkräfte benutzen die Tafeln, wenn das Smartboard nicht notwendig ist.</t>
  </si>
  <si>
    <t>Machbarkeitsstudie einholen, ggf. Fördermittel und Begleitforschung aquirieren, Umsetzung</t>
  </si>
  <si>
    <t>Weichen für CO2-neutrale Wärmeversorgung stellen (keine kurzfristige Umstellung auf Fernwärme)</t>
  </si>
  <si>
    <t>Die Klassen achten darauf, dass energiesparend gelüftet wird (Stoßlüften statt dauerlüften: Ablauf mit CO2-Ampeln testen, Zuständige benennen, kein Deo versprühen)</t>
  </si>
  <si>
    <t>In den Hallen 1 und 2 werden die Heizungen kühler eingestellt.</t>
  </si>
  <si>
    <t>HM, SBH</t>
  </si>
  <si>
    <t>SBH, Bezirk, BUE</t>
  </si>
  <si>
    <t>A14</t>
  </si>
  <si>
    <t>Als Klopapier wird nur noch Recyclingpapier angeschafft.</t>
  </si>
  <si>
    <t>Restmüllmenge um 75% reduzieren?</t>
  </si>
  <si>
    <t>Ger</t>
  </si>
  <si>
    <t xml:space="preserve">Alle werden angehalten Müll zu vermeiden. Hierbei ist die Müllvermeidung wichtiger als die Mülltrennung. </t>
  </si>
  <si>
    <t>Alle bringen ihr Essen / Trinken in wiederverwendbaren Behältnissen / Flaschen mit und vermeiden Plastikmüll / Aluverpackungen.</t>
  </si>
  <si>
    <t xml:space="preserve">Die IES wirkt darauf hin, dass ausschließlich umweltfreundliche Schulutensilien und Verbrauchsutensilien angeschafft werden, z.B. Hefte und Mappen aus Recyclingpapier. </t>
  </si>
  <si>
    <t xml:space="preserve">Die Fachbereiche entsorgen fachgerecht kaputte Materialien und die Verpackung von neuen. </t>
  </si>
  <si>
    <t>Die IES führt neben dem Recycling-Kopier-Papier, wenn erhältlich, auch Recycling-Papier für alle offiziellen Dokumente inkl. Zeugnissen ein.</t>
  </si>
  <si>
    <t>FL Sport</t>
  </si>
  <si>
    <t xml:space="preserve">Die Entsorgung von Batterien wird strukturiert. </t>
  </si>
  <si>
    <t>A15</t>
  </si>
  <si>
    <t xml:space="preserve">Im Bereich der Kantine und der LehrerInnenzimmer ist auch der organische Müll und Glas zu sammeln und entsprechend zu entsorgen. </t>
  </si>
  <si>
    <t xml:space="preserve">Die IES sorgt dafür, dass im Zuge der Sanierung besser isolierende Fenster angeschafft werden. </t>
  </si>
  <si>
    <t xml:space="preserve">Um Energie und somit auch Heizkosten zu sparen, sollen alle Fensterdichtungen überprüft und gegebenenfalls erneuert werden. </t>
  </si>
  <si>
    <t xml:space="preserve">Die IES verbaut im Zuge der Sanierung so weit wie möglich Baustoffe mit geringem CO2-Fußabdruck. </t>
  </si>
  <si>
    <t>"Wei"</t>
  </si>
  <si>
    <t>zusätzlich weitgehend   saisonal</t>
  </si>
  <si>
    <t>Die Lehrkräfte werden angehalten, Klassenreisen klimafreundlich durchzuführen. Klimafreundliche Klassenreisen werden von der IES gefördert.</t>
  </si>
  <si>
    <t>TutorInnen</t>
  </si>
  <si>
    <t>FB Sport</t>
  </si>
  <si>
    <t>A16</t>
  </si>
  <si>
    <t>Die vorhandenen Wasserspender mit den Mehrwegflaschen werden stärker genutzt.</t>
  </si>
  <si>
    <t>Die IES gründet eine Schulentwicklungs-gruppe Klimaschutz.</t>
  </si>
  <si>
    <t>Ca. 800-2000 Euro pro Jahr (ca. 0,05% der Schulkosten)</t>
  </si>
  <si>
    <t>Haa, Ben</t>
  </si>
  <si>
    <t>Die IES kauft, finanziert durch Spendengelder, ein Stück Land vor den Toren Hamburgs und lässt darauf einen Wald wachsen, um Umweltverbrauch zu kompensieren. Dieser eigene IES-Wald kann u.a. für unterrichtliche Forschungszwecke und Exkursionen genutzt werden.</t>
  </si>
  <si>
    <t>Die IES stellt auf einer Website eine Sammlung von externen pädagogischen Projekten zur Klimathematik zusammen. Die Website begeleitet die Entwicklungen bzgl. Klimaschule und stellt Transparenz her.</t>
  </si>
  <si>
    <t>Die Schulbibliothek der IES stellt die Nachhaltigkeit einer (Schul-) Bibliothek vor</t>
  </si>
  <si>
    <t xml:space="preserve">Kie / Haa </t>
  </si>
  <si>
    <t>Kie / Reg</t>
  </si>
  <si>
    <t>Pet</t>
  </si>
  <si>
    <t xml:space="preserve">  Sammelboxen für weitere Materialien aufstellen, z.B. Stifte, Toner und Patronen, Deckel, Batterien, Handys</t>
  </si>
  <si>
    <t>Lehrende und Lernende</t>
  </si>
  <si>
    <t>LehrerInnen</t>
  </si>
  <si>
    <r>
      <t xml:space="preserve">Die Schulbibliothek der IES baut ihren Bestand an Medien zu den Themen Klima, Ökologie, Nachhaltigkeit etc. aus. </t>
    </r>
    <r>
      <rPr>
        <b/>
        <sz val="16"/>
        <color indexed="10"/>
        <rFont val="Univers LT 55"/>
        <family val="2"/>
      </rPr>
      <t>Medienvorschläge sind willkommen.</t>
    </r>
    <r>
      <rPr>
        <b/>
        <sz val="16"/>
        <rFont val="Univers LT 55"/>
        <family val="2"/>
      </rPr>
      <t xml:space="preserve"> Der Medienbestand ist im Onlinekatalog der Schulbibliothek recherchierbar.</t>
    </r>
  </si>
  <si>
    <r>
      <t xml:space="preserve">Termin
</t>
    </r>
    <r>
      <rPr>
        <sz val="16"/>
        <rFont val="Univers LT 55"/>
        <family val="2"/>
      </rPr>
      <t>(Beginn der Umsetzung)</t>
    </r>
  </si>
  <si>
    <t>Big / Haa</t>
  </si>
  <si>
    <t>Klimaschutzplan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</si>
</sst>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kWh&quot;"/>
    <numFmt numFmtId="166" formatCode="#,##0\ &quot;MWh&quot;"/>
    <numFmt numFmtId="167" formatCode="#,##0\ &quot;m³&quot;"/>
    <numFmt numFmtId="168" formatCode="#,##0.000\ &quot;kg/kWh&quot;"/>
    <numFmt numFmtId="169" formatCode="#,##0\ &quot;kg&quot;"/>
    <numFmt numFmtId="170" formatCode="#,###\ &quot;kg&quot;"/>
    <numFmt numFmtId="171" formatCode="#,###\ &quot;Kg&quot;"/>
    <numFmt numFmtId="172" formatCode="0.0"/>
    <numFmt numFmtId="173" formatCode="#,##0\ &quot; kg/m³&quot;"/>
    <numFmt numFmtId="174" formatCode="#,##0&quot; m³&quot;"/>
  </numFmts>
  <fonts count="80">
    <font>
      <sz val="10"/>
      <name val="Arial"/>
      <family val="2"/>
    </font>
    <font>
      <sz val="10"/>
      <color indexed="8"/>
      <name val="Arial"/>
      <family val="2"/>
    </font>
    <font>
      <sz val="10"/>
      <name val="Arial Narrow"/>
      <family val="2"/>
    </font>
    <font>
      <b/>
      <sz val="10"/>
      <name val="Arial Narrow"/>
      <family val="2"/>
    </font>
    <font>
      <b/>
      <sz val="12"/>
      <name val="Arial Narrow"/>
      <family val="2"/>
    </font>
    <font>
      <i/>
      <sz val="10"/>
      <name val="Arial Narrow"/>
      <family val="2"/>
    </font>
    <font>
      <b/>
      <sz val="11"/>
      <name val="Arial Narrow"/>
      <family val="2"/>
    </font>
    <font>
      <sz val="11"/>
      <name val="Arial Narrow"/>
      <family val="2"/>
    </font>
    <font>
      <i/>
      <sz val="10"/>
      <color indexed="10"/>
      <name val="Arial Narrow"/>
      <family val="2"/>
    </font>
    <font>
      <b/>
      <sz val="12"/>
      <name val="Arial"/>
      <family val="2"/>
    </font>
    <font>
      <b/>
      <sz val="18"/>
      <name val="Arial Narrow"/>
      <family val="2"/>
    </font>
    <font>
      <sz val="18"/>
      <name val="Arial Narrow"/>
      <family val="2"/>
    </font>
    <font>
      <b/>
      <sz val="10"/>
      <name val="Arial"/>
      <family val="2"/>
    </font>
    <font>
      <b/>
      <sz val="11"/>
      <name val="Arial"/>
      <family val="2"/>
    </font>
    <font>
      <b/>
      <sz val="16"/>
      <name val="Arial"/>
      <family val="2"/>
    </font>
    <font>
      <sz val="11"/>
      <name val="Univers LT 55"/>
      <family val="2"/>
    </font>
    <font>
      <sz val="20"/>
      <name val="Univers LT 55"/>
      <family val="2"/>
    </font>
    <font>
      <sz val="36"/>
      <name val="Arial"/>
      <family val="2"/>
    </font>
    <font>
      <sz val="20"/>
      <color indexed="9"/>
      <name val="Univers LT 45 Light"/>
      <family val="2"/>
    </font>
    <font>
      <sz val="14"/>
      <name val="Univers LT 55"/>
      <family val="2"/>
    </font>
    <font>
      <sz val="26"/>
      <color indexed="50"/>
      <name val="Univers LT 45 Light"/>
      <family val="2"/>
    </font>
    <font>
      <b/>
      <sz val="18"/>
      <name val="Univers LT 55"/>
      <family val="2"/>
    </font>
    <font>
      <sz val="18"/>
      <color indexed="9"/>
      <name val="Arial"/>
      <family val="2"/>
    </font>
    <font>
      <sz val="18"/>
      <name val="Univers LT 55"/>
      <family val="2"/>
    </font>
    <font>
      <b/>
      <sz val="22"/>
      <name val="Univers LT 55"/>
      <family val="2"/>
    </font>
    <font>
      <b/>
      <sz val="16"/>
      <name val="Univers LT 55"/>
      <family val="2"/>
    </font>
    <font>
      <b/>
      <sz val="14"/>
      <name val="Univers LT 55"/>
      <family val="2"/>
    </font>
    <font>
      <vertAlign val="subscript"/>
      <sz val="18"/>
      <name val="Univers LT 55"/>
      <family val="2"/>
    </font>
    <font>
      <sz val="16"/>
      <name val="Univers LT 55"/>
      <family val="2"/>
    </font>
    <font>
      <sz val="14"/>
      <name val="Arial"/>
      <family val="2"/>
    </font>
    <font>
      <b/>
      <sz val="14"/>
      <color indexed="9"/>
      <name val="Univers LT 55"/>
      <family val="2"/>
    </font>
    <font>
      <b/>
      <vertAlign val="subscript"/>
      <sz val="14"/>
      <name val="Univers LT 55"/>
      <family val="2"/>
    </font>
    <font>
      <b/>
      <sz val="20"/>
      <color indexed="50"/>
      <name val="StampGothic"/>
      <family val="3"/>
    </font>
    <font>
      <b/>
      <vertAlign val="subscript"/>
      <sz val="22"/>
      <name val="Univers LT 55"/>
      <family val="2"/>
    </font>
    <font>
      <sz val="16"/>
      <name val="Arial"/>
      <family val="2"/>
    </font>
    <font>
      <sz val="24"/>
      <name val="Arial"/>
      <family val="2"/>
    </font>
    <font>
      <sz val="18"/>
      <name val="Arial"/>
      <family val="2"/>
    </font>
    <font>
      <sz val="14"/>
      <color indexed="8"/>
      <name val="Univers LT 55"/>
      <family val="2"/>
    </font>
    <font>
      <sz val="8"/>
      <name val="Arial"/>
      <family val="2"/>
    </font>
    <font>
      <sz val="20"/>
      <name val="Univers LT 45 Light"/>
      <family val="2"/>
    </font>
    <font>
      <vertAlign val="subscript"/>
      <sz val="20"/>
      <name val="Univers LT 45 Light"/>
      <family val="2"/>
    </font>
    <font>
      <sz val="26"/>
      <name val="Univers LT 45 Light"/>
      <family val="2"/>
    </font>
    <font>
      <sz val="18"/>
      <name val="Univers LT 45 Light"/>
      <family val="2"/>
    </font>
    <font>
      <b/>
      <sz val="14"/>
      <name val="Arial Narrow"/>
      <family val="2"/>
    </font>
    <font>
      <sz val="20"/>
      <name val="Arial"/>
      <family val="2"/>
    </font>
    <font>
      <b/>
      <sz val="10"/>
      <name val="Univers LT 55"/>
      <family val="2"/>
    </font>
    <font>
      <sz val="16"/>
      <name val="Univers LT 45 Light"/>
      <family val="2"/>
    </font>
    <font>
      <sz val="9"/>
      <name val="Tahoma"/>
      <family val="2"/>
    </font>
    <font>
      <b/>
      <sz val="9"/>
      <name val="Tahoma"/>
      <family val="2"/>
    </font>
    <font>
      <sz val="11"/>
      <name val="Arial"/>
      <family val="2"/>
    </font>
    <font>
      <b/>
      <sz val="11"/>
      <color indexed="10"/>
      <name val="Arial"/>
      <family val="2"/>
    </font>
    <font>
      <b/>
      <sz val="36"/>
      <color indexed="50"/>
      <name val="Arial"/>
      <family val="2"/>
    </font>
    <font>
      <b/>
      <sz val="36"/>
      <name val="Arial"/>
      <family val="2"/>
    </font>
    <font>
      <b/>
      <sz val="24"/>
      <color indexed="10"/>
      <name val="Arial"/>
      <family val="2"/>
    </font>
    <font>
      <b/>
      <sz val="18"/>
      <color indexed="50"/>
      <name val="Arial"/>
      <family val="2"/>
    </font>
    <font>
      <b/>
      <sz val="20"/>
      <color indexed="50"/>
      <name val="Arial"/>
      <family val="2"/>
    </font>
    <font>
      <b/>
      <sz val="18"/>
      <name val="Arial"/>
      <family val="2"/>
    </font>
    <font>
      <b/>
      <vertAlign val="subscript"/>
      <sz val="18"/>
      <color indexed="50"/>
      <name val="Arial"/>
      <family val="2"/>
    </font>
    <font>
      <sz val="10"/>
      <color indexed="10"/>
      <name val="Arial Narrow"/>
      <family val="2"/>
    </font>
    <font>
      <sz val="18"/>
      <color indexed="10"/>
      <name val="Univers LT 45 Light"/>
      <family val="2"/>
    </font>
    <font>
      <sz val="18"/>
      <color indexed="10"/>
      <name val="Univers LT 55"/>
      <family val="2"/>
    </font>
    <font>
      <sz val="14"/>
      <color indexed="10"/>
      <name val="Univers LT 55"/>
      <family val="2"/>
    </font>
    <font>
      <b/>
      <sz val="12"/>
      <name val="Tahoma"/>
      <family val="2"/>
    </font>
    <font>
      <sz val="12"/>
      <name val="Tahoma"/>
      <family val="2"/>
    </font>
    <font>
      <sz val="19"/>
      <color indexed="8"/>
      <name val="Arial"/>
      <family val="2"/>
    </font>
    <font>
      <b/>
      <sz val="16"/>
      <color indexed="8"/>
      <name val="Arial"/>
      <family val="2"/>
    </font>
    <font>
      <sz val="11"/>
      <color indexed="8"/>
      <name val="Arial Narrow"/>
      <family val="2"/>
    </font>
    <font>
      <b/>
      <sz val="11"/>
      <color indexed="8"/>
      <name val="Arial Narrow"/>
      <family val="2"/>
    </font>
    <font>
      <sz val="8"/>
      <color indexed="8"/>
      <name val="Arial Narrow"/>
      <family val="2"/>
    </font>
    <font>
      <b/>
      <sz val="9.05"/>
      <color indexed="8"/>
      <name val="Arial Narrow"/>
      <family val="2"/>
    </font>
    <font>
      <sz val="9.05"/>
      <color indexed="8"/>
      <name val="Arial Narrow"/>
      <family val="2"/>
    </font>
    <font>
      <sz val="8.25"/>
      <color indexed="8"/>
      <name val="Arial"/>
      <family val="2"/>
    </font>
    <font>
      <b/>
      <sz val="16"/>
      <color indexed="50"/>
      <name val="Arial"/>
      <family val="2"/>
    </font>
    <font>
      <b/>
      <vertAlign val="subscript"/>
      <sz val="16"/>
      <color indexed="50"/>
      <name val="Arial"/>
      <family val="2"/>
    </font>
    <font>
      <sz val="9.75"/>
      <color indexed="8"/>
      <name val="Arial"/>
      <family val="2"/>
    </font>
    <font>
      <sz val="9.75"/>
      <name val="Calibri"/>
      <family val="2"/>
    </font>
    <font>
      <sz val="8"/>
      <name val="Tahoma"/>
      <family val="2"/>
    </font>
    <font>
      <b/>
      <sz val="16"/>
      <color indexed="10"/>
      <name val="Univers LT 55"/>
      <family val="2"/>
    </font>
    <font>
      <b/>
      <sz val="16"/>
      <color indexed="8"/>
      <name val="Univers LT 55"/>
      <family val="2"/>
    </font>
    <font>
      <b/>
      <sz val="8"/>
      <name val="Arial"/>
      <family val="2"/>
    </font>
  </fonts>
  <fills count="14">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13"/>
        <bgColor indexed="64"/>
      </patternFill>
    </fill>
  </fills>
  <borders count="45">
    <border>
      <left/>
      <right/>
      <top/>
      <bottom/>
      <diagonal/>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thin"/>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color indexed="50"/>
      </left>
      <right style="thin">
        <color indexed="50"/>
      </right>
      <top style="medium">
        <color indexed="50"/>
      </top>
      <bottom style="thin"/>
    </border>
    <border>
      <left style="thin">
        <color indexed="50"/>
      </left>
      <right style="thin">
        <color indexed="50"/>
      </right>
      <top style="medium">
        <color indexed="50"/>
      </top>
      <bottom style="thin"/>
    </border>
    <border>
      <left style="thin">
        <color indexed="50"/>
      </left>
      <right style="thin"/>
      <top style="medium">
        <color indexed="50"/>
      </top>
      <bottom style="thin"/>
    </border>
    <border>
      <left style="medium">
        <color indexed="50"/>
      </left>
      <right>
        <color indexed="63"/>
      </right>
      <top style="thin"/>
      <bottom style="medium">
        <color indexed="50"/>
      </bottom>
    </border>
    <border>
      <left>
        <color indexed="63"/>
      </left>
      <right>
        <color indexed="63"/>
      </right>
      <top style="thin"/>
      <bottom style="medium">
        <color indexed="50"/>
      </bottom>
    </border>
    <border>
      <left>
        <color indexed="63"/>
      </left>
      <right style="thin"/>
      <top style="thin"/>
      <bottom style="medium">
        <color indexed="50"/>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0" fillId="0" borderId="0">
      <alignment/>
      <protection/>
    </xf>
    <xf numFmtId="44" fontId="1" fillId="0" borderId="0" applyFont="0" applyFill="0" applyBorder="0" applyAlignment="0" applyProtection="0"/>
    <xf numFmtId="42" fontId="1" fillId="0" borderId="0" applyFont="0" applyFill="0" applyBorder="0" applyAlignment="0" applyProtection="0"/>
  </cellStyleXfs>
  <cellXfs count="410">
    <xf numFmtId="0" fontId="0" fillId="0" borderId="0" xfId="0" applyAlignment="1">
      <alignment/>
    </xf>
    <xf numFmtId="10" fontId="13" fillId="2" borderId="1" xfId="0" applyNumberFormat="1" applyFont="1" applyFill="1" applyBorder="1" applyAlignment="1" applyProtection="1">
      <alignment horizontal="center"/>
      <protection locked="0"/>
    </xf>
    <xf numFmtId="0" fontId="2" fillId="3" borderId="2" xfId="0" applyFont="1" applyFill="1" applyBorder="1" applyAlignment="1" applyProtection="1">
      <alignment horizontal="left"/>
      <protection/>
    </xf>
    <xf numFmtId="0" fontId="2" fillId="3" borderId="3" xfId="0" applyFont="1" applyFill="1" applyBorder="1" applyAlignment="1" applyProtection="1">
      <alignment horizontal="left"/>
      <protection/>
    </xf>
    <xf numFmtId="0" fontId="3" fillId="3" borderId="4" xfId="0" applyFont="1" applyFill="1" applyBorder="1" applyAlignment="1" applyProtection="1">
      <alignment horizontal="right"/>
      <protection/>
    </xf>
    <xf numFmtId="0" fontId="2" fillId="2" borderId="0" xfId="0" applyFont="1" applyFill="1" applyAlignment="1" applyProtection="1">
      <alignment/>
      <protection/>
    </xf>
    <xf numFmtId="0" fontId="2" fillId="4" borderId="2" xfId="0" applyFont="1" applyFill="1" applyBorder="1" applyAlignment="1" applyProtection="1">
      <alignment horizontal="left"/>
      <protection/>
    </xf>
    <xf numFmtId="0" fontId="2" fillId="4" borderId="3" xfId="0" applyFont="1" applyFill="1" applyBorder="1" applyAlignment="1" applyProtection="1">
      <alignment horizontal="left"/>
      <protection/>
    </xf>
    <xf numFmtId="0" fontId="3" fillId="4" borderId="4" xfId="0" applyFont="1" applyFill="1" applyBorder="1" applyAlignment="1" applyProtection="1">
      <alignment/>
      <protection/>
    </xf>
    <xf numFmtId="0" fontId="3" fillId="5" borderId="4" xfId="0" applyFont="1" applyFill="1" applyBorder="1" applyAlignment="1" applyProtection="1">
      <alignment/>
      <protection/>
    </xf>
    <xf numFmtId="165" fontId="2" fillId="2" borderId="5" xfId="0" applyNumberFormat="1" applyFont="1" applyFill="1" applyBorder="1" applyAlignment="1" applyProtection="1">
      <alignment horizontal="center"/>
      <protection locked="0"/>
    </xf>
    <xf numFmtId="165" fontId="2" fillId="2" borderId="6" xfId="0" applyNumberFormat="1" applyFont="1" applyFill="1" applyBorder="1" applyAlignment="1" applyProtection="1">
      <alignment horizontal="center"/>
      <protection locked="0"/>
    </xf>
    <xf numFmtId="165" fontId="2" fillId="2" borderId="0" xfId="0" applyNumberFormat="1" applyFont="1" applyFill="1" applyBorder="1" applyAlignment="1" applyProtection="1">
      <alignment horizontal="center"/>
      <protection locked="0"/>
    </xf>
    <xf numFmtId="165" fontId="2" fillId="2" borderId="7" xfId="0" applyNumberFormat="1" applyFont="1" applyFill="1" applyBorder="1" applyAlignment="1" applyProtection="1">
      <alignment horizontal="center"/>
      <protection locked="0"/>
    </xf>
    <xf numFmtId="0" fontId="2" fillId="2" borderId="5" xfId="0" applyFont="1" applyFill="1" applyBorder="1" applyAlignment="1" applyProtection="1">
      <alignment horizontal="left" vertical="center" indent="1"/>
      <protection locked="0"/>
    </xf>
    <xf numFmtId="0" fontId="2" fillId="2" borderId="0" xfId="0" applyFont="1" applyFill="1" applyBorder="1" applyAlignment="1" applyProtection="1">
      <alignment horizontal="left" vertical="center" indent="1"/>
      <protection locked="0"/>
    </xf>
    <xf numFmtId="167" fontId="2" fillId="2" borderId="5" xfId="0" applyNumberFormat="1" applyFont="1" applyFill="1" applyBorder="1" applyAlignment="1" applyProtection="1">
      <alignment horizontal="center"/>
      <protection locked="0"/>
    </xf>
    <xf numFmtId="167" fontId="2" fillId="2" borderId="6" xfId="0" applyNumberFormat="1" applyFont="1" applyFill="1" applyBorder="1" applyAlignment="1" applyProtection="1">
      <alignment horizontal="center"/>
      <protection locked="0"/>
    </xf>
    <xf numFmtId="167" fontId="2" fillId="2" borderId="0" xfId="0" applyNumberFormat="1" applyFont="1" applyFill="1" applyBorder="1" applyAlignment="1" applyProtection="1">
      <alignment horizontal="center"/>
      <protection locked="0"/>
    </xf>
    <xf numFmtId="167" fontId="2" fillId="2" borderId="7" xfId="0" applyNumberFormat="1" applyFont="1" applyFill="1" applyBorder="1" applyAlignment="1" applyProtection="1">
      <alignment horizontal="center"/>
      <protection locked="0"/>
    </xf>
    <xf numFmtId="166" fontId="2" fillId="2" borderId="0" xfId="0" applyNumberFormat="1" applyFont="1" applyFill="1" applyBorder="1" applyAlignment="1" applyProtection="1">
      <alignment horizontal="center"/>
      <protection locked="0"/>
    </xf>
    <xf numFmtId="166" fontId="2" fillId="2" borderId="7"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protection locked="0"/>
    </xf>
    <xf numFmtId="0" fontId="0" fillId="2" borderId="0" xfId="0" applyFill="1" applyAlignment="1">
      <alignment/>
    </xf>
    <xf numFmtId="0" fontId="19" fillId="0" borderId="8"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170" fontId="19" fillId="0" borderId="8" xfId="0" applyNumberFormat="1" applyFont="1" applyFill="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9" fillId="0" borderId="8" xfId="0" applyFont="1" applyBorder="1" applyAlignment="1" applyProtection="1">
      <alignment vertical="center" wrapText="1"/>
      <protection locked="0"/>
    </xf>
    <xf numFmtId="170" fontId="21" fillId="3" borderId="1" xfId="0" applyNumberFormat="1" applyFont="1" applyFill="1" applyBorder="1" applyAlignment="1" applyProtection="1">
      <alignment horizontal="center" vertical="center" wrapText="1"/>
      <protection locked="0"/>
    </xf>
    <xf numFmtId="0" fontId="19" fillId="0" borderId="8" xfId="0" applyFont="1" applyBorder="1" applyAlignment="1" applyProtection="1">
      <alignment horizontal="left" vertical="center" wrapText="1"/>
      <protection locked="0"/>
    </xf>
    <xf numFmtId="168" fontId="7" fillId="3" borderId="8" xfId="0" applyNumberFormat="1" applyFont="1" applyFill="1" applyBorder="1" applyAlignment="1" applyProtection="1">
      <alignment horizontal="center"/>
      <protection/>
    </xf>
    <xf numFmtId="168" fontId="7" fillId="6" borderId="8" xfId="0" applyNumberFormat="1" applyFont="1" applyFill="1" applyBorder="1" applyAlignment="1" applyProtection="1">
      <alignment horizontal="center"/>
      <protection/>
    </xf>
    <xf numFmtId="168" fontId="7" fillId="5" borderId="8" xfId="0" applyNumberFormat="1" applyFont="1" applyFill="1" applyBorder="1" applyAlignment="1" applyProtection="1">
      <alignment horizontal="center"/>
      <protection/>
    </xf>
    <xf numFmtId="169" fontId="7" fillId="0" borderId="8" xfId="0" applyNumberFormat="1" applyFont="1" applyFill="1" applyBorder="1" applyAlignment="1" applyProtection="1">
      <alignment horizontal="center"/>
      <protection locked="0"/>
    </xf>
    <xf numFmtId="0" fontId="7" fillId="0" borderId="8" xfId="0" applyFont="1" applyBorder="1" applyAlignment="1" applyProtection="1">
      <alignment/>
      <protection locked="0"/>
    </xf>
    <xf numFmtId="0" fontId="0" fillId="2" borderId="0" xfId="0" applyFill="1" applyBorder="1" applyAlignment="1">
      <alignment/>
    </xf>
    <xf numFmtId="0" fontId="0" fillId="7" borderId="6" xfId="0" applyFont="1" applyFill="1" applyBorder="1" applyAlignment="1">
      <alignment horizontal="center"/>
    </xf>
    <xf numFmtId="0" fontId="0" fillId="2" borderId="0" xfId="0" applyFill="1" applyBorder="1" applyAlignment="1">
      <alignment wrapText="1"/>
    </xf>
    <xf numFmtId="0" fontId="12" fillId="7" borderId="7" xfId="0" applyFont="1" applyFill="1" applyBorder="1" applyAlignment="1">
      <alignment horizontal="center" vertical="center"/>
    </xf>
    <xf numFmtId="0" fontId="0" fillId="7" borderId="9" xfId="0" applyFill="1" applyBorder="1" applyAlignment="1">
      <alignment/>
    </xf>
    <xf numFmtId="0" fontId="0" fillId="7" borderId="10" xfId="0" applyFill="1" applyBorder="1" applyAlignment="1">
      <alignment/>
    </xf>
    <xf numFmtId="0" fontId="0" fillId="7" borderId="11" xfId="0" applyFont="1" applyFill="1" applyBorder="1" applyAlignment="1">
      <alignment horizontal="center"/>
    </xf>
    <xf numFmtId="0" fontId="12" fillId="7" borderId="12" xfId="0" applyFont="1" applyFill="1" applyBorder="1" applyAlignment="1">
      <alignment horizontal="center" vertical="center"/>
    </xf>
    <xf numFmtId="0" fontId="0" fillId="2" borderId="0" xfId="0" applyFill="1" applyAlignment="1">
      <alignment vertical="center"/>
    </xf>
    <xf numFmtId="169" fontId="0" fillId="5" borderId="8" xfId="0" applyNumberFormat="1" applyFill="1" applyBorder="1" applyAlignment="1">
      <alignment horizontal="right" vertical="center" indent="1"/>
    </xf>
    <xf numFmtId="170" fontId="0" fillId="5" borderId="13" xfId="0" applyNumberFormat="1" applyFill="1" applyBorder="1" applyAlignment="1">
      <alignment horizontal="center" vertical="center"/>
    </xf>
    <xf numFmtId="170" fontId="0" fillId="5" borderId="14" xfId="0" applyNumberFormat="1" applyFill="1" applyBorder="1" applyAlignment="1">
      <alignment horizontal="center" vertical="center"/>
    </xf>
    <xf numFmtId="0" fontId="0" fillId="2" borderId="0" xfId="0" applyFill="1" applyAlignment="1">
      <alignment horizontal="center" vertical="center"/>
    </xf>
    <xf numFmtId="0" fontId="0" fillId="5" borderId="15" xfId="0" applyFill="1" applyBorder="1" applyAlignment="1">
      <alignment horizontal="right" vertical="center" wrapText="1"/>
    </xf>
    <xf numFmtId="0" fontId="0" fillId="5" borderId="8" xfId="0" applyFont="1" applyFill="1" applyBorder="1" applyAlignment="1">
      <alignment horizontal="right" vertical="center"/>
    </xf>
    <xf numFmtId="0" fontId="12" fillId="7" borderId="8" xfId="0" applyFont="1" applyFill="1" applyBorder="1" applyAlignment="1">
      <alignment horizontal="center" vertical="center"/>
    </xf>
    <xf numFmtId="0" fontId="12" fillId="7" borderId="8" xfId="0" applyFont="1" applyFill="1" applyBorder="1" applyAlignment="1">
      <alignment horizontal="right" vertical="center"/>
    </xf>
    <xf numFmtId="0" fontId="7" fillId="2" borderId="0" xfId="0" applyFont="1" applyFill="1" applyAlignment="1" applyProtection="1">
      <alignment/>
      <protection/>
    </xf>
    <xf numFmtId="0" fontId="7" fillId="2" borderId="0" xfId="0" applyFont="1" applyFill="1" applyAlignment="1" applyProtection="1">
      <alignment horizontal="center"/>
      <protection/>
    </xf>
    <xf numFmtId="0" fontId="7" fillId="2" borderId="0" xfId="0" applyFont="1" applyFill="1" applyBorder="1" applyAlignment="1" applyProtection="1">
      <alignment/>
      <protection/>
    </xf>
    <xf numFmtId="0" fontId="7" fillId="0" borderId="0" xfId="0" applyFont="1" applyAlignment="1" applyProtection="1">
      <alignment/>
      <protection/>
    </xf>
    <xf numFmtId="0" fontId="12" fillId="2" borderId="0" xfId="0" applyFont="1" applyFill="1" applyAlignment="1" applyProtection="1">
      <alignment/>
      <protection/>
    </xf>
    <xf numFmtId="0" fontId="32" fillId="0" borderId="0" xfId="0" applyFont="1" applyBorder="1" applyAlignment="1" applyProtection="1">
      <alignment vertical="center"/>
      <protection/>
    </xf>
    <xf numFmtId="0" fontId="0" fillId="2" borderId="0" xfId="0" applyFill="1" applyAlignment="1" applyProtection="1">
      <alignment/>
      <protection/>
    </xf>
    <xf numFmtId="0" fontId="14" fillId="2" borderId="0" xfId="0" applyFont="1" applyFill="1" applyAlignment="1" applyProtection="1">
      <alignment horizontal="right"/>
      <protection/>
    </xf>
    <xf numFmtId="0" fontId="9" fillId="2" borderId="0" xfId="0" applyFont="1" applyFill="1" applyAlignment="1" applyProtection="1">
      <alignment/>
      <protection/>
    </xf>
    <xf numFmtId="0" fontId="0" fillId="8" borderId="0" xfId="0" applyFill="1" applyAlignment="1" applyProtection="1">
      <alignment/>
      <protection/>
    </xf>
    <xf numFmtId="0" fontId="12" fillId="8" borderId="0" xfId="0" applyFont="1" applyFill="1" applyAlignment="1" applyProtection="1">
      <alignment horizontal="right"/>
      <protection/>
    </xf>
    <xf numFmtId="0" fontId="12" fillId="2" borderId="0" xfId="0" applyFont="1" applyFill="1" applyAlignment="1" applyProtection="1">
      <alignment horizontal="right"/>
      <protection/>
    </xf>
    <xf numFmtId="0" fontId="13" fillId="2" borderId="0" xfId="0" applyNumberFormat="1" applyFont="1" applyFill="1" applyAlignment="1" applyProtection="1">
      <alignment horizontal="center"/>
      <protection/>
    </xf>
    <xf numFmtId="0" fontId="11" fillId="2" borderId="0" xfId="0" applyFont="1" applyFill="1" applyAlignment="1" applyProtection="1">
      <alignment/>
      <protection/>
    </xf>
    <xf numFmtId="0" fontId="11" fillId="2" borderId="0" xfId="0" applyFont="1" applyFill="1" applyAlignment="1" applyProtection="1">
      <alignment horizontal="center"/>
      <protection/>
    </xf>
    <xf numFmtId="0" fontId="10" fillId="8" borderId="8" xfId="0" applyFont="1" applyFill="1" applyBorder="1" applyAlignment="1" applyProtection="1">
      <alignment horizontal="center"/>
      <protection/>
    </xf>
    <xf numFmtId="0" fontId="11" fillId="2" borderId="0" xfId="0" applyFont="1" applyFill="1" applyBorder="1" applyAlignment="1" applyProtection="1">
      <alignment/>
      <protection/>
    </xf>
    <xf numFmtId="0" fontId="11" fillId="0" borderId="0" xfId="0" applyFont="1" applyAlignment="1" applyProtection="1">
      <alignment/>
      <protection/>
    </xf>
    <xf numFmtId="0" fontId="9" fillId="8" borderId="8" xfId="0" applyFont="1" applyFill="1" applyBorder="1" applyAlignment="1" applyProtection="1">
      <alignment horizontal="right"/>
      <protection/>
    </xf>
    <xf numFmtId="170" fontId="0" fillId="7" borderId="8" xfId="0" applyNumberFormat="1" applyFill="1" applyBorder="1" applyAlignment="1" applyProtection="1">
      <alignment horizontal="center" vertical="center"/>
      <protection/>
    </xf>
    <xf numFmtId="10" fontId="0" fillId="2" borderId="0" xfId="0" applyNumberFormat="1" applyFill="1" applyBorder="1" applyAlignment="1" applyProtection="1">
      <alignment horizontal="center" vertical="center"/>
      <protection/>
    </xf>
    <xf numFmtId="170" fontId="0" fillId="2" borderId="0" xfId="0" applyNumberFormat="1" applyFill="1" applyAlignment="1" applyProtection="1">
      <alignment horizontal="center" vertical="center"/>
      <protection/>
    </xf>
    <xf numFmtId="170" fontId="0" fillId="0" borderId="0" xfId="0" applyNumberFormat="1" applyAlignment="1" applyProtection="1">
      <alignment horizontal="center" vertical="center"/>
      <protection/>
    </xf>
    <xf numFmtId="170" fontId="0" fillId="2" borderId="0" xfId="0" applyNumberFormat="1" applyFill="1" applyBorder="1" applyAlignment="1" applyProtection="1">
      <alignment horizontal="center" vertical="center"/>
      <protection/>
    </xf>
    <xf numFmtId="170" fontId="12" fillId="2" borderId="0" xfId="0" applyNumberFormat="1" applyFont="1" applyFill="1" applyBorder="1" applyAlignment="1" applyProtection="1">
      <alignment vertical="center"/>
      <protection/>
    </xf>
    <xf numFmtId="0" fontId="12" fillId="2" borderId="0" xfId="0" applyFont="1" applyFill="1" applyBorder="1" applyAlignment="1" applyProtection="1">
      <alignment horizontal="right"/>
      <protection/>
    </xf>
    <xf numFmtId="169" fontId="6" fillId="8" borderId="8" xfId="0" applyNumberFormat="1" applyFont="1" applyFill="1" applyBorder="1" applyAlignment="1" applyProtection="1">
      <alignment horizontal="center"/>
      <protection/>
    </xf>
    <xf numFmtId="0" fontId="7" fillId="7" borderId="8" xfId="0" applyFont="1" applyFill="1" applyBorder="1" applyAlignment="1" applyProtection="1">
      <alignment horizontal="center"/>
      <protection/>
    </xf>
    <xf numFmtId="0" fontId="6" fillId="3" borderId="8" xfId="0" applyFont="1" applyFill="1" applyBorder="1" applyAlignment="1" applyProtection="1">
      <alignment horizontal="center"/>
      <protection/>
    </xf>
    <xf numFmtId="0" fontId="7" fillId="3" borderId="8" xfId="0" applyFont="1" applyFill="1" applyBorder="1" applyAlignment="1" applyProtection="1">
      <alignment/>
      <protection/>
    </xf>
    <xf numFmtId="169" fontId="7" fillId="3" borderId="8" xfId="0" applyNumberFormat="1" applyFont="1" applyFill="1" applyBorder="1" applyAlignment="1" applyProtection="1">
      <alignment horizontal="center"/>
      <protection/>
    </xf>
    <xf numFmtId="0" fontId="6" fillId="6" borderId="8" xfId="0" applyFont="1" applyFill="1" applyBorder="1" applyAlignment="1" applyProtection="1">
      <alignment horizontal="center"/>
      <protection/>
    </xf>
    <xf numFmtId="0" fontId="7" fillId="6" borderId="8" xfId="0" applyFont="1" applyFill="1" applyBorder="1" applyAlignment="1" applyProtection="1">
      <alignment/>
      <protection/>
    </xf>
    <xf numFmtId="169" fontId="7" fillId="6" borderId="8" xfId="0" applyNumberFormat="1" applyFont="1" applyFill="1" applyBorder="1" applyAlignment="1" applyProtection="1">
      <alignment horizontal="center"/>
      <protection/>
    </xf>
    <xf numFmtId="0" fontId="6" fillId="5" borderId="8" xfId="0" applyFont="1" applyFill="1" applyBorder="1" applyAlignment="1" applyProtection="1">
      <alignment horizontal="center"/>
      <protection/>
    </xf>
    <xf numFmtId="0" fontId="7" fillId="5" borderId="8" xfId="0" applyFont="1" applyFill="1" applyBorder="1" applyAlignment="1" applyProtection="1">
      <alignment/>
      <protection/>
    </xf>
    <xf numFmtId="169" fontId="7" fillId="5" borderId="8" xfId="0" applyNumberFormat="1" applyFont="1" applyFill="1" applyBorder="1" applyAlignment="1" applyProtection="1">
      <alignment horizontal="center"/>
      <protection/>
    </xf>
    <xf numFmtId="0" fontId="6" fillId="0" borderId="8" xfId="0" applyFont="1" applyBorder="1" applyAlignment="1" applyProtection="1">
      <alignment horizontal="center"/>
      <protection/>
    </xf>
    <xf numFmtId="169" fontId="7" fillId="0" borderId="0"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7" fillId="0" borderId="0" xfId="0" applyFont="1" applyAlignment="1" applyProtection="1">
      <alignment horizontal="center"/>
      <protection/>
    </xf>
    <xf numFmtId="0" fontId="6" fillId="0" borderId="8" xfId="0" applyFont="1" applyFill="1" applyBorder="1" applyAlignment="1" applyProtection="1">
      <alignment horizontal="center"/>
      <protection/>
    </xf>
    <xf numFmtId="0" fontId="7" fillId="0" borderId="8" xfId="0" applyFont="1" applyFill="1" applyBorder="1" applyAlignment="1" applyProtection="1">
      <alignment/>
      <protection locked="0"/>
    </xf>
    <xf numFmtId="168" fontId="7" fillId="0" borderId="8" xfId="0" applyNumberFormat="1" applyFont="1" applyFill="1" applyBorder="1" applyAlignment="1" applyProtection="1">
      <alignment horizontal="center"/>
      <protection locked="0"/>
    </xf>
    <xf numFmtId="0" fontId="0" fillId="2" borderId="0" xfId="0" applyFont="1" applyFill="1" applyAlignment="1" applyProtection="1">
      <alignment/>
      <protection/>
    </xf>
    <xf numFmtId="0" fontId="12" fillId="7" borderId="16" xfId="0" applyFont="1" applyFill="1" applyBorder="1" applyAlignment="1" applyProtection="1">
      <alignment/>
      <protection/>
    </xf>
    <xf numFmtId="0" fontId="12" fillId="7" borderId="17" xfId="0" applyFont="1" applyFill="1" applyBorder="1" applyAlignment="1" applyProtection="1">
      <alignment horizontal="center" vertical="center"/>
      <protection/>
    </xf>
    <xf numFmtId="0" fontId="12" fillId="7" borderId="17" xfId="0" applyFont="1" applyFill="1" applyBorder="1" applyAlignment="1" applyProtection="1">
      <alignment horizontal="center"/>
      <protection/>
    </xf>
    <xf numFmtId="0" fontId="12" fillId="4" borderId="18" xfId="0" applyFont="1" applyFill="1" applyBorder="1" applyAlignment="1" applyProtection="1">
      <alignment/>
      <protection/>
    </xf>
    <xf numFmtId="0" fontId="12" fillId="4" borderId="19" xfId="0" applyFont="1" applyFill="1" applyBorder="1" applyAlignment="1" applyProtection="1">
      <alignment/>
      <protection/>
    </xf>
    <xf numFmtId="0" fontId="12" fillId="4" borderId="20" xfId="0" applyFont="1" applyFill="1" applyBorder="1" applyAlignment="1" applyProtection="1">
      <alignment/>
      <protection/>
    </xf>
    <xf numFmtId="0" fontId="0" fillId="4" borderId="21" xfId="0" applyFont="1" applyFill="1" applyBorder="1" applyAlignment="1" applyProtection="1">
      <alignment vertical="center"/>
      <protection/>
    </xf>
    <xf numFmtId="0" fontId="0" fillId="4" borderId="8" xfId="0" applyFill="1" applyBorder="1" applyAlignment="1" applyProtection="1">
      <alignment vertical="center"/>
      <protection/>
    </xf>
    <xf numFmtId="169" fontId="0" fillId="4" borderId="8" xfId="0" applyNumberFormat="1" applyFill="1" applyBorder="1" applyAlignment="1" applyProtection="1">
      <alignment vertical="center"/>
      <protection/>
    </xf>
    <xf numFmtId="169" fontId="0" fillId="4" borderId="22" xfId="0" applyNumberFormat="1" applyFill="1" applyBorder="1" applyAlignment="1" applyProtection="1">
      <alignment vertical="center"/>
      <protection/>
    </xf>
    <xf numFmtId="0" fontId="0" fillId="2" borderId="0" xfId="0" applyFill="1" applyAlignment="1" applyProtection="1">
      <alignment vertical="center"/>
      <protection/>
    </xf>
    <xf numFmtId="0" fontId="0" fillId="4" borderId="8" xfId="0" applyFont="1" applyFill="1" applyBorder="1" applyAlignment="1" applyProtection="1">
      <alignment vertical="center"/>
      <protection/>
    </xf>
    <xf numFmtId="172" fontId="0" fillId="4" borderId="8" xfId="0" applyNumberFormat="1" applyFill="1" applyBorder="1" applyAlignment="1" applyProtection="1">
      <alignment horizontal="center" vertical="center"/>
      <protection/>
    </xf>
    <xf numFmtId="172" fontId="0" fillId="0" borderId="8" xfId="0" applyNumberFormat="1" applyFill="1" applyBorder="1" applyAlignment="1" applyProtection="1">
      <alignment horizontal="center" vertical="center"/>
      <protection/>
    </xf>
    <xf numFmtId="172" fontId="0" fillId="0" borderId="22" xfId="0" applyNumberFormat="1" applyFill="1" applyBorder="1" applyAlignment="1" applyProtection="1">
      <alignment horizontal="center" vertical="center"/>
      <protection/>
    </xf>
    <xf numFmtId="0" fontId="0" fillId="2" borderId="0" xfId="0" applyFont="1" applyFill="1" applyAlignment="1" applyProtection="1">
      <alignment vertical="center"/>
      <protection/>
    </xf>
    <xf numFmtId="169" fontId="0" fillId="0" borderId="8" xfId="0" applyNumberFormat="1" applyFill="1" applyBorder="1" applyAlignment="1" applyProtection="1">
      <alignment vertical="center"/>
      <protection/>
    </xf>
    <xf numFmtId="169" fontId="0" fillId="0" borderId="22" xfId="0" applyNumberFormat="1" applyFill="1" applyBorder="1" applyAlignment="1" applyProtection="1">
      <alignment vertical="center"/>
      <protection/>
    </xf>
    <xf numFmtId="0" fontId="0" fillId="0" borderId="21" xfId="0" applyFill="1" applyBorder="1" applyAlignment="1" applyProtection="1">
      <alignment vertical="center"/>
      <protection/>
    </xf>
    <xf numFmtId="0" fontId="0" fillId="0" borderId="8" xfId="0" applyFill="1" applyBorder="1" applyAlignment="1" applyProtection="1">
      <alignment vertical="center"/>
      <protection/>
    </xf>
    <xf numFmtId="1" fontId="0" fillId="0" borderId="8" xfId="0" applyNumberFormat="1" applyFont="1" applyFill="1" applyBorder="1" applyAlignment="1" applyProtection="1">
      <alignment horizontal="center" vertical="center"/>
      <protection/>
    </xf>
    <xf numFmtId="1" fontId="0" fillId="0" borderId="22" xfId="0" applyNumberFormat="1" applyFont="1" applyFill="1" applyBorder="1" applyAlignment="1" applyProtection="1">
      <alignment horizontal="center" vertical="center"/>
      <protection/>
    </xf>
    <xf numFmtId="0" fontId="0" fillId="4" borderId="8" xfId="0" applyFill="1" applyBorder="1" applyAlignment="1" applyProtection="1">
      <alignment horizontal="center" vertical="center"/>
      <protection/>
    </xf>
    <xf numFmtId="0" fontId="0" fillId="0" borderId="8"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2" fillId="4" borderId="21" xfId="0" applyFont="1" applyFill="1" applyBorder="1" applyAlignment="1" applyProtection="1">
      <alignment vertical="center"/>
      <protection/>
    </xf>
    <xf numFmtId="2" fontId="0" fillId="4" borderId="8" xfId="0" applyNumberFormat="1" applyFill="1" applyBorder="1" applyAlignment="1" applyProtection="1">
      <alignment horizontal="center" vertical="center"/>
      <protection/>
    </xf>
    <xf numFmtId="2" fontId="0" fillId="0" borderId="8" xfId="0" applyNumberFormat="1" applyFill="1" applyBorder="1" applyAlignment="1" applyProtection="1">
      <alignment horizontal="center" vertical="center"/>
      <protection/>
    </xf>
    <xf numFmtId="2" fontId="0" fillId="0" borderId="22" xfId="0" applyNumberFormat="1" applyFill="1" applyBorder="1" applyAlignment="1" applyProtection="1">
      <alignment horizontal="center" vertical="center"/>
      <protection/>
    </xf>
    <xf numFmtId="0" fontId="0" fillId="0" borderId="3"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7" xfId="0" applyFill="1" applyBorder="1" applyAlignment="1" applyProtection="1">
      <alignment horizontal="center" vertical="center"/>
      <protection/>
    </xf>
    <xf numFmtId="0" fontId="12" fillId="9" borderId="21" xfId="0" applyFont="1" applyFill="1" applyBorder="1" applyAlignment="1" applyProtection="1">
      <alignment vertical="center"/>
      <protection/>
    </xf>
    <xf numFmtId="0" fontId="12" fillId="9" borderId="8" xfId="0" applyFont="1" applyFill="1" applyBorder="1" applyAlignment="1" applyProtection="1">
      <alignment vertical="center"/>
      <protection/>
    </xf>
    <xf numFmtId="0" fontId="12" fillId="9" borderId="8" xfId="0" applyFont="1" applyFill="1" applyBorder="1" applyAlignment="1" applyProtection="1">
      <alignment horizontal="center" vertical="center"/>
      <protection/>
    </xf>
    <xf numFmtId="0" fontId="12" fillId="0" borderId="8"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2" borderId="0" xfId="0" applyFont="1" applyFill="1" applyAlignment="1" applyProtection="1">
      <alignment vertical="center"/>
      <protection/>
    </xf>
    <xf numFmtId="0" fontId="0" fillId="9" borderId="21" xfId="0" applyFont="1" applyFill="1" applyBorder="1" applyAlignment="1" applyProtection="1">
      <alignment vertical="center"/>
      <protection/>
    </xf>
    <xf numFmtId="0" fontId="0" fillId="9" borderId="8" xfId="0" applyFont="1" applyFill="1" applyBorder="1" applyAlignment="1" applyProtection="1">
      <alignment vertical="center"/>
      <protection/>
    </xf>
    <xf numFmtId="170" fontId="0" fillId="9" borderId="8" xfId="0" applyNumberFormat="1" applyFill="1" applyBorder="1" applyAlignment="1" applyProtection="1">
      <alignment horizontal="center" vertical="center"/>
      <protection/>
    </xf>
    <xf numFmtId="170" fontId="0" fillId="0" borderId="8" xfId="0" applyNumberFormat="1" applyFill="1" applyBorder="1" applyAlignment="1" applyProtection="1">
      <alignment horizontal="center" vertical="center"/>
      <protection/>
    </xf>
    <xf numFmtId="170" fontId="0" fillId="0" borderId="22" xfId="0" applyNumberFormat="1" applyFill="1" applyBorder="1" applyAlignment="1" applyProtection="1">
      <alignment horizontal="center" vertical="center"/>
      <protection/>
    </xf>
    <xf numFmtId="0" fontId="0" fillId="0" borderId="8" xfId="0" applyFont="1" applyFill="1" applyBorder="1" applyAlignment="1" applyProtection="1">
      <alignment vertical="center"/>
      <protection/>
    </xf>
    <xf numFmtId="0" fontId="0" fillId="9" borderId="23" xfId="0" applyFont="1" applyFill="1" applyBorder="1" applyAlignment="1" applyProtection="1">
      <alignment vertical="center"/>
      <protection/>
    </xf>
    <xf numFmtId="0" fontId="0" fillId="9" borderId="24" xfId="0" applyFont="1" applyFill="1" applyBorder="1" applyAlignment="1" applyProtection="1">
      <alignment vertical="center"/>
      <protection/>
    </xf>
    <xf numFmtId="0" fontId="12" fillId="9" borderId="19" xfId="0" applyFont="1" applyFill="1" applyBorder="1" applyAlignment="1" applyProtection="1">
      <alignment vertical="center"/>
      <protection/>
    </xf>
    <xf numFmtId="0" fontId="0" fillId="9" borderId="19" xfId="0" applyFont="1" applyFill="1" applyBorder="1" applyAlignment="1" applyProtection="1">
      <alignment vertical="center"/>
      <protection/>
    </xf>
    <xf numFmtId="2" fontId="0" fillId="9" borderId="19" xfId="0" applyNumberFormat="1" applyFill="1" applyBorder="1" applyAlignment="1" applyProtection="1">
      <alignment horizontal="center" vertical="center"/>
      <protection/>
    </xf>
    <xf numFmtId="0" fontId="12" fillId="10" borderId="0" xfId="0" applyFont="1" applyFill="1" applyAlignment="1" applyProtection="1">
      <alignment vertical="center"/>
      <protection/>
    </xf>
    <xf numFmtId="172" fontId="12" fillId="10" borderId="0" xfId="0" applyNumberFormat="1" applyFont="1" applyFill="1" applyAlignment="1" applyProtection="1">
      <alignment horizontal="center" vertical="center"/>
      <protection/>
    </xf>
    <xf numFmtId="0" fontId="0" fillId="0" borderId="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3" fontId="0" fillId="0" borderId="24" xfId="0" applyNumberFormat="1"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172" fontId="0" fillId="0" borderId="8" xfId="0" applyNumberFormat="1" applyFill="1" applyBorder="1" applyAlignment="1" applyProtection="1">
      <alignment horizontal="center" vertical="center"/>
      <protection locked="0"/>
    </xf>
    <xf numFmtId="172" fontId="0" fillId="0" borderId="22" xfId="0" applyNumberFormat="1" applyFill="1" applyBorder="1" applyAlignment="1" applyProtection="1">
      <alignment horizontal="center" vertical="center"/>
      <protection locked="0"/>
    </xf>
    <xf numFmtId="0" fontId="2" fillId="0" borderId="0" xfId="0" applyFont="1" applyAlignment="1" applyProtection="1">
      <alignment/>
      <protection/>
    </xf>
    <xf numFmtId="0" fontId="4" fillId="2" borderId="0" xfId="0" applyFont="1" applyFill="1" applyAlignment="1" applyProtection="1">
      <alignment/>
      <protection/>
    </xf>
    <xf numFmtId="0" fontId="3" fillId="2" borderId="0" xfId="0" applyFont="1" applyFill="1" applyAlignment="1" applyProtection="1">
      <alignment horizontal="center"/>
      <protection/>
    </xf>
    <xf numFmtId="0" fontId="3" fillId="8" borderId="0" xfId="0" applyFont="1" applyFill="1" applyAlignment="1" applyProtection="1">
      <alignment horizontal="center"/>
      <protection/>
    </xf>
    <xf numFmtId="0" fontId="43" fillId="8" borderId="0" xfId="0" applyFont="1" applyFill="1" applyAlignment="1" applyProtection="1">
      <alignment horizontal="left" vertical="center" indent="1"/>
      <protection/>
    </xf>
    <xf numFmtId="0" fontId="43" fillId="8" borderId="0" xfId="0" applyFont="1" applyFill="1" applyAlignment="1" applyProtection="1">
      <alignment horizontal="center"/>
      <protection/>
    </xf>
    <xf numFmtId="0" fontId="26" fillId="7" borderId="26" xfId="0" applyFont="1" applyFill="1" applyBorder="1" applyAlignment="1" applyProtection="1">
      <alignment horizontal="right" vertical="center" wrapText="1"/>
      <protection/>
    </xf>
    <xf numFmtId="0" fontId="3" fillId="2" borderId="0" xfId="0" applyFont="1" applyFill="1" applyAlignment="1" applyProtection="1">
      <alignment/>
      <protection/>
    </xf>
    <xf numFmtId="0" fontId="3" fillId="0" borderId="0" xfId="0" applyFont="1" applyAlignment="1" applyProtection="1">
      <alignment/>
      <protection/>
    </xf>
    <xf numFmtId="0" fontId="3" fillId="0" borderId="0" xfId="0" applyFont="1" applyFill="1" applyAlignment="1" applyProtection="1">
      <alignment/>
      <protection/>
    </xf>
    <xf numFmtId="0" fontId="2" fillId="2" borderId="0" xfId="0" applyFont="1" applyFill="1" applyAlignment="1" applyProtection="1">
      <alignment horizontal="center"/>
      <protection/>
    </xf>
    <xf numFmtId="0" fontId="3" fillId="3" borderId="27" xfId="0" applyFont="1" applyFill="1" applyBorder="1" applyAlignment="1" applyProtection="1">
      <alignment horizontal="right"/>
      <protection/>
    </xf>
    <xf numFmtId="165" fontId="3" fillId="3" borderId="27" xfId="0" applyNumberFormat="1" applyFont="1" applyFill="1" applyBorder="1" applyAlignment="1" applyProtection="1">
      <alignment horizontal="center"/>
      <protection/>
    </xf>
    <xf numFmtId="165" fontId="3" fillId="3" borderId="14" xfId="0" applyNumberFormat="1" applyFont="1" applyFill="1" applyBorder="1" applyAlignment="1" applyProtection="1">
      <alignment horizontal="center"/>
      <protection/>
    </xf>
    <xf numFmtId="165" fontId="2" fillId="2" borderId="0" xfId="0" applyNumberFormat="1" applyFont="1" applyFill="1" applyAlignment="1" applyProtection="1">
      <alignment horizontal="center"/>
      <protection/>
    </xf>
    <xf numFmtId="0" fontId="2" fillId="4" borderId="0" xfId="0" applyFont="1" applyFill="1" applyBorder="1" applyAlignment="1" applyProtection="1">
      <alignment horizontal="left" vertical="center" indent="1"/>
      <protection/>
    </xf>
    <xf numFmtId="167" fontId="2" fillId="4" borderId="0" xfId="0" applyNumberFormat="1" applyFont="1" applyFill="1" applyBorder="1" applyAlignment="1" applyProtection="1">
      <alignment horizontal="center"/>
      <protection/>
    </xf>
    <xf numFmtId="167" fontId="2" fillId="4" borderId="7" xfId="0" applyNumberFormat="1" applyFont="1" applyFill="1" applyBorder="1" applyAlignment="1" applyProtection="1">
      <alignment horizontal="center"/>
      <protection/>
    </xf>
    <xf numFmtId="0" fontId="3" fillId="4" borderId="27" xfId="0" applyFont="1" applyFill="1" applyBorder="1" applyAlignment="1" applyProtection="1">
      <alignment horizontal="right"/>
      <protection/>
    </xf>
    <xf numFmtId="165" fontId="3" fillId="4" borderId="27" xfId="0" applyNumberFormat="1" applyFont="1" applyFill="1" applyBorder="1" applyAlignment="1" applyProtection="1">
      <alignment horizontal="center"/>
      <protection/>
    </xf>
    <xf numFmtId="165" fontId="3" fillId="4" borderId="14" xfId="0" applyNumberFormat="1" applyFont="1" applyFill="1" applyBorder="1" applyAlignment="1" applyProtection="1">
      <alignment horizontal="center"/>
      <protection/>
    </xf>
    <xf numFmtId="0" fontId="2" fillId="2" borderId="0" xfId="0" applyFont="1" applyFill="1" applyAlignment="1" applyProtection="1">
      <alignment horizontal="left"/>
      <protection/>
    </xf>
    <xf numFmtId="0" fontId="2" fillId="5" borderId="2" xfId="0" applyFont="1" applyFill="1" applyBorder="1" applyAlignment="1" applyProtection="1">
      <alignment horizontal="left"/>
      <protection/>
    </xf>
    <xf numFmtId="0" fontId="2" fillId="0" borderId="0" xfId="0" applyFont="1" applyAlignment="1" applyProtection="1">
      <alignment horizontal="left"/>
      <protection/>
    </xf>
    <xf numFmtId="0" fontId="7" fillId="2" borderId="0" xfId="0" applyFont="1" applyFill="1" applyAlignment="1" applyProtection="1">
      <alignment horizontal="left"/>
      <protection/>
    </xf>
    <xf numFmtId="0" fontId="2" fillId="5" borderId="3" xfId="0" applyFont="1" applyFill="1" applyBorder="1" applyAlignment="1" applyProtection="1">
      <alignment horizontal="left"/>
      <protection/>
    </xf>
    <xf numFmtId="0" fontId="3" fillId="5" borderId="27" xfId="0" applyFont="1" applyFill="1" applyBorder="1" applyAlignment="1" applyProtection="1">
      <alignment horizontal="right"/>
      <protection/>
    </xf>
    <xf numFmtId="165" fontId="3" fillId="5" borderId="27" xfId="0" applyNumberFormat="1" applyFont="1" applyFill="1" applyBorder="1" applyAlignment="1" applyProtection="1">
      <alignment horizontal="center"/>
      <protection/>
    </xf>
    <xf numFmtId="165" fontId="3" fillId="5" borderId="14" xfId="0" applyNumberFormat="1" applyFont="1" applyFill="1" applyBorder="1" applyAlignment="1" applyProtection="1">
      <alignment horizontal="center"/>
      <protection/>
    </xf>
    <xf numFmtId="3" fontId="2" fillId="2" borderId="0" xfId="0" applyNumberFormat="1" applyFont="1" applyFill="1" applyAlignment="1" applyProtection="1">
      <alignment horizontal="center"/>
      <protection/>
    </xf>
    <xf numFmtId="0" fontId="8" fillId="2" borderId="0" xfId="0" applyFont="1" applyFill="1" applyAlignment="1" applyProtection="1">
      <alignment horizontal="center"/>
      <protection/>
    </xf>
    <xf numFmtId="0" fontId="5" fillId="2" borderId="0" xfId="0" applyFont="1" applyFill="1" applyAlignment="1" applyProtection="1">
      <alignment horizontal="right"/>
      <protection/>
    </xf>
    <xf numFmtId="0" fontId="6" fillId="2" borderId="0" xfId="0" applyFont="1" applyFill="1" applyAlignment="1" applyProtection="1">
      <alignment horizontal="center"/>
      <protection/>
    </xf>
    <xf numFmtId="0" fontId="6" fillId="2" borderId="0" xfId="0" applyFont="1" applyFill="1" applyAlignment="1" applyProtection="1">
      <alignment horizontal="left"/>
      <protection/>
    </xf>
    <xf numFmtId="170" fontId="0" fillId="11" borderId="8" xfId="0" applyNumberFormat="1" applyFill="1" applyBorder="1" applyAlignment="1" applyProtection="1">
      <alignment horizontal="center" vertical="center"/>
      <protection/>
    </xf>
    <xf numFmtId="170" fontId="12" fillId="11" borderId="8" xfId="0" applyNumberFormat="1" applyFont="1" applyFill="1" applyBorder="1" applyAlignment="1" applyProtection="1">
      <alignment horizontal="center" vertical="center"/>
      <protection/>
    </xf>
    <xf numFmtId="0" fontId="34" fillId="0" borderId="0" xfId="0" applyFont="1" applyAlignment="1" applyProtection="1">
      <alignment horizontal="center"/>
      <protection/>
    </xf>
    <xf numFmtId="0" fontId="15" fillId="0" borderId="0" xfId="0" applyFont="1" applyAlignment="1" applyProtection="1">
      <alignment vertical="center" wrapText="1"/>
      <protection/>
    </xf>
    <xf numFmtId="0" fontId="16" fillId="0" borderId="0" xfId="0" applyFont="1" applyAlignment="1" applyProtection="1">
      <alignment vertical="center" wrapText="1"/>
      <protection/>
    </xf>
    <xf numFmtId="0" fontId="15" fillId="0" borderId="0" xfId="0" applyFont="1" applyAlignment="1" applyProtection="1">
      <alignment horizontal="center" vertical="center" wrapText="1"/>
      <protection/>
    </xf>
    <xf numFmtId="0" fontId="0" fillId="0" borderId="0" xfId="0" applyAlignment="1" applyProtection="1">
      <alignment/>
      <protection/>
    </xf>
    <xf numFmtId="0" fontId="34" fillId="0" borderId="0" xfId="0" applyFont="1" applyAlignment="1" applyProtection="1">
      <alignment horizontal="center" wrapText="1"/>
      <protection/>
    </xf>
    <xf numFmtId="0" fontId="15" fillId="0" borderId="0"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5" fillId="0" borderId="0" xfId="0" applyFont="1" applyFill="1" applyAlignment="1" applyProtection="1">
      <alignment vertical="center" wrapText="1"/>
      <protection/>
    </xf>
    <xf numFmtId="0" fontId="16" fillId="0" borderId="0" xfId="0" applyFont="1" applyFill="1" applyAlignment="1" applyProtection="1">
      <alignment vertical="center" wrapText="1"/>
      <protection/>
    </xf>
    <xf numFmtId="0" fontId="20"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4" fillId="3" borderId="3" xfId="0" applyFont="1" applyFill="1" applyBorder="1" applyAlignment="1" applyProtection="1">
      <alignment horizontal="center" vertical="center" wrapText="1"/>
      <protection/>
    </xf>
    <xf numFmtId="0" fontId="28" fillId="3" borderId="0" xfId="0" applyFont="1" applyFill="1" applyBorder="1" applyAlignment="1" applyProtection="1">
      <alignment horizontal="center" vertical="center" wrapText="1"/>
      <protection/>
    </xf>
    <xf numFmtId="0" fontId="28" fillId="3" borderId="7" xfId="0" applyFont="1" applyFill="1" applyBorder="1" applyAlignment="1" applyProtection="1">
      <alignment horizontal="center" vertical="center" wrapText="1"/>
      <protection/>
    </xf>
    <xf numFmtId="0" fontId="16" fillId="3" borderId="3" xfId="0" applyFont="1" applyFill="1" applyBorder="1" applyAlignment="1" applyProtection="1">
      <alignment horizontal="right" vertical="center" wrapText="1"/>
      <protection/>
    </xf>
    <xf numFmtId="0" fontId="24" fillId="3" borderId="0" xfId="0" applyFont="1" applyFill="1" applyBorder="1" applyAlignment="1" applyProtection="1">
      <alignment horizontal="center" vertical="center" wrapText="1"/>
      <protection/>
    </xf>
    <xf numFmtId="0" fontId="24" fillId="3" borderId="7" xfId="0" applyFont="1" applyFill="1" applyBorder="1" applyAlignment="1" applyProtection="1">
      <alignment horizontal="center" vertical="center" wrapText="1"/>
      <protection/>
    </xf>
    <xf numFmtId="0" fontId="16" fillId="8" borderId="3" xfId="0" applyFont="1" applyFill="1" applyBorder="1" applyAlignment="1" applyProtection="1">
      <alignment horizontal="right" vertical="center" wrapText="1"/>
      <protection/>
    </xf>
    <xf numFmtId="170" fontId="16" fillId="8" borderId="0" xfId="0" applyNumberFormat="1" applyFont="1" applyFill="1" applyBorder="1" applyAlignment="1" applyProtection="1">
      <alignment horizontal="center" vertical="center" wrapText="1"/>
      <protection/>
    </xf>
    <xf numFmtId="170" fontId="16" fillId="8" borderId="7" xfId="0" applyNumberFormat="1" applyFont="1" applyFill="1" applyBorder="1" applyAlignment="1" applyProtection="1">
      <alignment horizontal="center" vertical="center" wrapText="1"/>
      <protection/>
    </xf>
    <xf numFmtId="0" fontId="16" fillId="8" borderId="4" xfId="0" applyFont="1" applyFill="1" applyBorder="1" applyAlignment="1" applyProtection="1">
      <alignment horizontal="right" vertical="center" wrapText="1"/>
      <protection/>
    </xf>
    <xf numFmtId="170" fontId="16" fillId="8" borderId="27" xfId="0" applyNumberFormat="1" applyFont="1" applyFill="1" applyBorder="1" applyAlignment="1" applyProtection="1">
      <alignment horizontal="center" vertical="center" wrapText="1"/>
      <protection/>
    </xf>
    <xf numFmtId="170" fontId="16" fillId="8" borderId="14" xfId="0" applyNumberFormat="1" applyFont="1" applyFill="1" applyBorder="1" applyAlignment="1" applyProtection="1">
      <alignment horizontal="center" vertical="center" wrapText="1"/>
      <protection/>
    </xf>
    <xf numFmtId="170" fontId="23" fillId="3" borderId="0" xfId="0" applyNumberFormat="1" applyFont="1" applyFill="1" applyBorder="1" applyAlignment="1" applyProtection="1">
      <alignment horizontal="center" vertical="center" wrapText="1"/>
      <protection/>
    </xf>
    <xf numFmtId="170" fontId="23" fillId="3" borderId="7" xfId="0" applyNumberFormat="1" applyFont="1" applyFill="1" applyBorder="1" applyAlignment="1" applyProtection="1">
      <alignment horizontal="center" vertical="center" wrapText="1"/>
      <protection/>
    </xf>
    <xf numFmtId="164" fontId="21" fillId="3" borderId="27" xfId="0" applyNumberFormat="1" applyFont="1" applyFill="1" applyBorder="1" applyAlignment="1" applyProtection="1">
      <alignment horizontal="center" vertical="center" wrapText="1"/>
      <protection/>
    </xf>
    <xf numFmtId="164" fontId="21" fillId="3" borderId="14" xfId="0" applyNumberFormat="1" applyFont="1" applyFill="1" applyBorder="1" applyAlignment="1" applyProtection="1">
      <alignment horizontal="center" vertical="center" wrapText="1"/>
      <protection/>
    </xf>
    <xf numFmtId="171" fontId="25" fillId="0" borderId="0"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0" fillId="0" borderId="0" xfId="0" applyFont="1" applyAlignment="1" applyProtection="1">
      <alignment vertical="center" wrapText="1"/>
      <protection/>
    </xf>
    <xf numFmtId="0" fontId="26" fillId="0" borderId="0" xfId="0" applyFont="1" applyFill="1" applyBorder="1" applyAlignment="1" applyProtection="1">
      <alignment horizontal="center" vertical="center" wrapText="1"/>
      <protection/>
    </xf>
    <xf numFmtId="0" fontId="16" fillId="8" borderId="28" xfId="0" applyFont="1" applyFill="1" applyBorder="1" applyAlignment="1" applyProtection="1">
      <alignment vertical="center" wrapText="1"/>
      <protection/>
    </xf>
    <xf numFmtId="0" fontId="16" fillId="8" borderId="29" xfId="0" applyFont="1" applyFill="1" applyBorder="1" applyAlignment="1" applyProtection="1">
      <alignment vertical="center" wrapText="1"/>
      <protection/>
    </xf>
    <xf numFmtId="0" fontId="19" fillId="3" borderId="30" xfId="0" applyFont="1" applyFill="1" applyBorder="1" applyAlignment="1" applyProtection="1">
      <alignment horizontal="center" vertical="center" wrapText="1"/>
      <protection/>
    </xf>
    <xf numFmtId="0" fontId="25" fillId="3" borderId="19" xfId="0" applyFont="1" applyFill="1" applyBorder="1" applyAlignment="1" applyProtection="1">
      <alignment horizontal="center" vertical="center" wrapText="1"/>
      <protection/>
    </xf>
    <xf numFmtId="0" fontId="16" fillId="7" borderId="31" xfId="0" applyFont="1" applyFill="1" applyBorder="1" applyAlignment="1" applyProtection="1">
      <alignment horizontal="center" vertical="center" wrapText="1"/>
      <protection/>
    </xf>
    <xf numFmtId="0" fontId="0" fillId="7" borderId="32" xfId="0" applyFill="1" applyBorder="1" applyAlignment="1" applyProtection="1">
      <alignment/>
      <protection/>
    </xf>
    <xf numFmtId="0" fontId="26" fillId="7" borderId="32" xfId="0" applyFont="1" applyFill="1" applyBorder="1" applyAlignment="1" applyProtection="1">
      <alignment vertical="center" wrapText="1"/>
      <protection/>
    </xf>
    <xf numFmtId="170" fontId="26" fillId="7" borderId="8" xfId="0" applyNumberFormat="1" applyFont="1" applyFill="1" applyBorder="1" applyAlignment="1" applyProtection="1">
      <alignment horizontal="center" vertical="center" wrapText="1"/>
      <protection/>
    </xf>
    <xf numFmtId="0" fontId="44" fillId="3" borderId="19" xfId="0"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26" fillId="0" borderId="0" xfId="0" applyFont="1" applyFill="1" applyBorder="1" applyAlignment="1" applyProtection="1">
      <alignment horizontal="right" vertical="center" wrapText="1"/>
      <protection/>
    </xf>
    <xf numFmtId="10" fontId="26" fillId="0" borderId="0" xfId="0" applyNumberFormat="1" applyFont="1" applyFill="1"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29" fillId="7" borderId="32" xfId="0" applyFont="1" applyFill="1" applyBorder="1" applyAlignment="1" applyProtection="1">
      <alignment vertical="center" wrapText="1"/>
      <protection/>
    </xf>
    <xf numFmtId="0" fontId="16" fillId="0" borderId="0"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171" fontId="19" fillId="0" borderId="0" xfId="0" applyNumberFormat="1" applyFont="1" applyFill="1" applyBorder="1" applyAlignment="1" applyProtection="1">
      <alignment horizontal="center" vertical="center" wrapText="1"/>
      <protection/>
    </xf>
    <xf numFmtId="171" fontId="30"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0" fontId="16" fillId="0" borderId="0" xfId="0" applyFont="1" applyFill="1" applyBorder="1" applyAlignment="1" applyProtection="1">
      <alignment horizontal="center" vertical="center" wrapText="1"/>
      <protection/>
    </xf>
    <xf numFmtId="0" fontId="26" fillId="7" borderId="31" xfId="0" applyFont="1" applyFill="1" applyBorder="1" applyAlignment="1" applyProtection="1">
      <alignment vertical="center" wrapText="1"/>
      <protection/>
    </xf>
    <xf numFmtId="0" fontId="36" fillId="7" borderId="0" xfId="0" applyFont="1" applyFill="1" applyAlignment="1" applyProtection="1">
      <alignment horizontal="center" vertical="center" wrapText="1"/>
      <protection/>
    </xf>
    <xf numFmtId="0" fontId="35" fillId="0" borderId="0" xfId="0" applyFont="1" applyAlignment="1" applyProtection="1">
      <alignment vertical="center"/>
      <protection/>
    </xf>
    <xf numFmtId="0" fontId="36" fillId="8" borderId="0" xfId="0" applyFont="1" applyFill="1" applyAlignment="1" applyProtection="1">
      <alignment horizontal="center" vertical="center" wrapText="1"/>
      <protection/>
    </xf>
    <xf numFmtId="0" fontId="36" fillId="3" borderId="0" xfId="0" applyFont="1" applyFill="1" applyAlignment="1" applyProtection="1">
      <alignment horizontal="center" vertical="center" wrapText="1"/>
      <protection/>
    </xf>
    <xf numFmtId="0" fontId="36" fillId="12" borderId="0" xfId="0" applyFont="1" applyFill="1" applyAlignment="1" applyProtection="1">
      <alignment horizontal="center" vertical="center" wrapText="1"/>
      <protection/>
    </xf>
    <xf numFmtId="0" fontId="0" fillId="0" borderId="0" xfId="0" applyAlignment="1" applyProtection="1">
      <alignment vertical="center"/>
      <protection/>
    </xf>
    <xf numFmtId="0" fontId="34" fillId="0" borderId="0" xfId="0" applyFont="1" applyAlignment="1" applyProtection="1">
      <alignment horizontal="center" vertical="center"/>
      <protection/>
    </xf>
    <xf numFmtId="0" fontId="24" fillId="2" borderId="0" xfId="0" applyFont="1" applyFill="1" applyBorder="1" applyAlignment="1" applyProtection="1">
      <alignment horizontal="center" vertical="center" wrapText="1"/>
      <protection locked="0"/>
    </xf>
    <xf numFmtId="0" fontId="23" fillId="2" borderId="0" xfId="0" applyFont="1" applyFill="1" applyAlignment="1" applyProtection="1">
      <alignment vertical="center" wrapText="1"/>
      <protection/>
    </xf>
    <xf numFmtId="0" fontId="23" fillId="2" borderId="0" xfId="0" applyFont="1" applyFill="1" applyAlignment="1" applyProtection="1">
      <alignment horizontal="center" vertical="center" wrapText="1"/>
      <protection/>
    </xf>
    <xf numFmtId="0" fontId="36" fillId="2" borderId="0" xfId="0" applyFont="1" applyFill="1" applyAlignment="1">
      <alignment/>
    </xf>
    <xf numFmtId="0" fontId="36" fillId="0" borderId="0" xfId="0" applyFont="1" applyAlignment="1">
      <alignment/>
    </xf>
    <xf numFmtId="0" fontId="23" fillId="2" borderId="0" xfId="0" applyFont="1" applyFill="1" applyBorder="1" applyAlignment="1" applyProtection="1">
      <alignment vertical="center" wrapText="1"/>
      <protection/>
    </xf>
    <xf numFmtId="0" fontId="36" fillId="2" borderId="0" xfId="0" applyFont="1" applyFill="1" applyBorder="1" applyAlignment="1" applyProtection="1">
      <alignment vertical="center"/>
      <protection/>
    </xf>
    <xf numFmtId="0" fontId="42" fillId="8" borderId="28" xfId="0" applyFont="1" applyFill="1" applyBorder="1" applyAlignment="1" applyProtection="1">
      <alignment vertical="center"/>
      <protection locked="0"/>
    </xf>
    <xf numFmtId="0" fontId="42" fillId="8" borderId="29" xfId="0" applyFont="1" applyFill="1" applyBorder="1" applyAlignment="1" applyProtection="1">
      <alignment vertical="center"/>
      <protection locked="0"/>
    </xf>
    <xf numFmtId="169" fontId="0" fillId="13" borderId="8" xfId="0" applyNumberFormat="1" applyFill="1" applyBorder="1" applyAlignment="1">
      <alignment horizontal="right" vertical="center" indent="1"/>
    </xf>
    <xf numFmtId="0" fontId="0" fillId="0" borderId="0" xfId="0" applyBorder="1" applyAlignment="1">
      <alignment wrapText="1"/>
    </xf>
    <xf numFmtId="0" fontId="1" fillId="0" borderId="0" xfId="0" applyFont="1" applyFill="1" applyBorder="1" applyAlignment="1" applyProtection="1">
      <alignment horizontal="center" vertical="center" wrapText="1"/>
      <protection locked="0"/>
    </xf>
    <xf numFmtId="0" fontId="45" fillId="3" borderId="8" xfId="0" applyFont="1" applyFill="1" applyBorder="1" applyAlignment="1" applyProtection="1">
      <alignment vertical="center" wrapText="1"/>
      <protection locked="0"/>
    </xf>
    <xf numFmtId="0" fontId="17" fillId="0" borderId="0" xfId="0" applyFont="1" applyBorder="1" applyAlignment="1" applyProtection="1">
      <alignment vertical="center"/>
      <protection/>
    </xf>
    <xf numFmtId="0" fontId="39" fillId="7" borderId="0" xfId="0" applyFont="1" applyFill="1" applyBorder="1" applyAlignment="1" applyProtection="1">
      <alignment horizontal="left" vertical="center" wrapText="1"/>
      <protection/>
    </xf>
    <xf numFmtId="0" fontId="21" fillId="3" borderId="0" xfId="0" applyFont="1" applyFill="1" applyBorder="1" applyAlignment="1" applyProtection="1">
      <alignment horizontal="left" vertical="center" wrapText="1"/>
      <protection/>
    </xf>
    <xf numFmtId="164" fontId="16" fillId="7" borderId="33" xfId="0" applyNumberFormat="1" applyFont="1" applyFill="1" applyBorder="1" applyAlignment="1" applyProtection="1">
      <alignment horizontal="left" vertical="center" wrapText="1"/>
      <protection/>
    </xf>
    <xf numFmtId="0" fontId="39" fillId="8" borderId="33" xfId="0" applyFont="1" applyFill="1" applyBorder="1" applyAlignment="1" applyProtection="1">
      <alignment vertical="center" wrapText="1"/>
      <protection/>
    </xf>
    <xf numFmtId="0" fontId="16" fillId="7" borderId="33" xfId="0" applyFont="1" applyFill="1" applyBorder="1" applyAlignment="1" applyProtection="1">
      <alignment horizontal="left" vertical="center" wrapText="1"/>
      <protection/>
    </xf>
    <xf numFmtId="0" fontId="39" fillId="8" borderId="34" xfId="0" applyFont="1" applyFill="1" applyBorder="1" applyAlignment="1" applyProtection="1">
      <alignment vertical="center" wrapText="1"/>
      <protection/>
    </xf>
    <xf numFmtId="0" fontId="39" fillId="8" borderId="35" xfId="0" applyFont="1" applyFill="1" applyBorder="1" applyAlignment="1" applyProtection="1">
      <alignment vertical="center" wrapText="1"/>
      <protection/>
    </xf>
    <xf numFmtId="0" fontId="51" fillId="0" borderId="0" xfId="0" applyFont="1" applyBorder="1" applyAlignment="1" applyProtection="1">
      <alignment vertical="center"/>
      <protection/>
    </xf>
    <xf numFmtId="0" fontId="34" fillId="0" borderId="0" xfId="0" applyFont="1" applyAlignment="1">
      <alignment/>
    </xf>
    <xf numFmtId="0" fontId="54" fillId="2" borderId="0" xfId="0" applyFont="1" applyFill="1" applyBorder="1" applyAlignment="1" applyProtection="1">
      <alignment vertical="center"/>
      <protection/>
    </xf>
    <xf numFmtId="0" fontId="9" fillId="2" borderId="0" xfId="0" applyFont="1" applyFill="1" applyBorder="1" applyAlignment="1" applyProtection="1">
      <alignment horizontal="right" vertical="center"/>
      <protection locked="0"/>
    </xf>
    <xf numFmtId="14" fontId="9" fillId="2" borderId="0" xfId="0" applyNumberFormat="1" applyFont="1" applyFill="1" applyBorder="1" applyAlignment="1" applyProtection="1">
      <alignment horizontal="left" vertical="center"/>
      <protection locked="0"/>
    </xf>
    <xf numFmtId="0" fontId="55" fillId="0" borderId="0" xfId="0" applyFont="1" applyBorder="1" applyAlignment="1" applyProtection="1">
      <alignment vertical="center"/>
      <protection/>
    </xf>
    <xf numFmtId="0" fontId="54" fillId="0" borderId="0" xfId="0" applyFont="1" applyBorder="1" applyAlignment="1" applyProtection="1">
      <alignment horizontal="right" vertical="center"/>
      <protection/>
    </xf>
    <xf numFmtId="0" fontId="56" fillId="2" borderId="0" xfId="0" applyFont="1" applyFill="1" applyBorder="1" applyAlignment="1" applyProtection="1">
      <alignment horizontal="left" vertical="center"/>
      <protection locked="0"/>
    </xf>
    <xf numFmtId="14" fontId="53" fillId="0" borderId="0" xfId="0" applyNumberFormat="1" applyFont="1" applyBorder="1" applyAlignment="1" applyProtection="1">
      <alignment horizontal="left" vertical="center"/>
      <protection locked="0"/>
    </xf>
    <xf numFmtId="0" fontId="53" fillId="0" borderId="0" xfId="0" applyFont="1" applyBorder="1" applyAlignment="1" applyProtection="1">
      <alignment horizontal="right" vertical="center"/>
      <protection/>
    </xf>
    <xf numFmtId="173" fontId="7" fillId="0" borderId="8" xfId="0" applyNumberFormat="1" applyFont="1" applyFill="1" applyBorder="1" applyAlignment="1" applyProtection="1">
      <alignment horizontal="center"/>
      <protection locked="0"/>
    </xf>
    <xf numFmtId="0" fontId="2" fillId="11" borderId="2" xfId="0" applyFont="1" applyFill="1" applyBorder="1" applyAlignment="1" applyProtection="1">
      <alignment horizontal="left"/>
      <protection/>
    </xf>
    <xf numFmtId="174" fontId="2" fillId="2" borderId="5" xfId="0" applyNumberFormat="1" applyFont="1" applyFill="1" applyBorder="1" applyAlignment="1" applyProtection="1">
      <alignment horizontal="center"/>
      <protection locked="0"/>
    </xf>
    <xf numFmtId="174" fontId="2" fillId="2" borderId="6" xfId="0" applyNumberFormat="1" applyFont="1" applyFill="1" applyBorder="1" applyAlignment="1" applyProtection="1">
      <alignment horizontal="center"/>
      <protection locked="0"/>
    </xf>
    <xf numFmtId="0" fontId="2" fillId="11" borderId="3" xfId="0" applyFont="1" applyFill="1" applyBorder="1" applyAlignment="1" applyProtection="1">
      <alignment horizontal="left"/>
      <protection/>
    </xf>
    <xf numFmtId="174" fontId="2" fillId="2" borderId="0" xfId="0" applyNumberFormat="1" applyFont="1" applyFill="1" applyBorder="1" applyAlignment="1" applyProtection="1">
      <alignment horizontal="center"/>
      <protection locked="0"/>
    </xf>
    <xf numFmtId="174" fontId="2" fillId="2" borderId="7" xfId="0" applyNumberFormat="1" applyFont="1" applyFill="1" applyBorder="1" applyAlignment="1" applyProtection="1">
      <alignment horizontal="center"/>
      <protection locked="0"/>
    </xf>
    <xf numFmtId="0" fontId="3" fillId="11" borderId="4" xfId="0" applyFont="1" applyFill="1" applyBorder="1" applyAlignment="1" applyProtection="1">
      <alignment/>
      <protection/>
    </xf>
    <xf numFmtId="0" fontId="3" fillId="11" borderId="27" xfId="0" applyFont="1" applyFill="1" applyBorder="1" applyAlignment="1" applyProtection="1">
      <alignment horizontal="right"/>
      <protection/>
    </xf>
    <xf numFmtId="174" fontId="3" fillId="11" borderId="27" xfId="0" applyNumberFormat="1" applyFont="1" applyFill="1" applyBorder="1" applyAlignment="1" applyProtection="1">
      <alignment horizontal="center"/>
      <protection/>
    </xf>
    <xf numFmtId="174" fontId="3" fillId="11" borderId="14" xfId="0" applyNumberFormat="1" applyFont="1" applyFill="1" applyBorder="1" applyAlignment="1" applyProtection="1">
      <alignment horizontal="center"/>
      <protection/>
    </xf>
    <xf numFmtId="0" fontId="2" fillId="2" borderId="5"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165" fontId="58" fillId="2" borderId="0" xfId="0" applyNumberFormat="1" applyFont="1" applyFill="1" applyBorder="1" applyAlignment="1" applyProtection="1">
      <alignment horizontal="center"/>
      <protection locked="0"/>
    </xf>
    <xf numFmtId="166" fontId="58" fillId="2" borderId="0" xfId="0" applyNumberFormat="1" applyFont="1" applyFill="1" applyBorder="1" applyAlignment="1" applyProtection="1">
      <alignment horizontal="center"/>
      <protection locked="0"/>
    </xf>
    <xf numFmtId="174" fontId="58" fillId="2" borderId="0" xfId="0" applyNumberFormat="1" applyFont="1" applyFill="1" applyBorder="1" applyAlignment="1" applyProtection="1">
      <alignment horizontal="center"/>
      <protection locked="0"/>
    </xf>
    <xf numFmtId="170" fontId="61" fillId="0" borderId="8" xfId="0" applyNumberFormat="1" applyFont="1" applyFill="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protection locked="0"/>
    </xf>
    <xf numFmtId="170" fontId="37" fillId="0" borderId="8" xfId="0" applyNumberFormat="1"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wrapText="1"/>
      <protection locked="0"/>
    </xf>
    <xf numFmtId="0" fontId="25" fillId="7" borderId="32" xfId="0" applyFont="1" applyFill="1" applyBorder="1" applyAlignment="1" applyProtection="1">
      <alignment vertical="center" wrapText="1"/>
      <protection/>
    </xf>
    <xf numFmtId="0" fontId="25" fillId="0" borderId="8" xfId="0" applyFont="1" applyFill="1" applyBorder="1" applyAlignment="1" applyProtection="1">
      <alignment horizontal="center" vertical="center" wrapText="1"/>
      <protection locked="0"/>
    </xf>
    <xf numFmtId="0" fontId="25" fillId="13" borderId="8" xfId="0" applyFont="1" applyFill="1" applyBorder="1" applyAlignment="1" applyProtection="1">
      <alignment horizontal="center" vertical="center" wrapText="1"/>
      <protection locked="0"/>
    </xf>
    <xf numFmtId="0" fontId="25" fillId="11" borderId="8" xfId="0"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7" borderId="32" xfId="0" applyFont="1" applyFill="1" applyBorder="1" applyAlignment="1" applyProtection="1">
      <alignment vertical="center" wrapText="1"/>
      <protection/>
    </xf>
    <xf numFmtId="0" fontId="25" fillId="13" borderId="8" xfId="0" applyFont="1" applyFill="1" applyBorder="1" applyAlignment="1" applyProtection="1">
      <alignment horizontal="center" vertical="center" wrapText="1"/>
      <protection locked="0"/>
    </xf>
    <xf numFmtId="0" fontId="78" fillId="0" borderId="8" xfId="0" applyFont="1" applyFill="1" applyBorder="1" applyAlignment="1" applyProtection="1">
      <alignment horizontal="center" vertical="center" wrapText="1"/>
      <protection locked="0"/>
    </xf>
    <xf numFmtId="0" fontId="78" fillId="0" borderId="8" xfId="0"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78" fillId="0" borderId="8" xfId="0" applyFont="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xf>
    <xf numFmtId="0" fontId="24" fillId="3" borderId="5" xfId="0" applyFont="1" applyFill="1" applyBorder="1" applyAlignment="1" applyProtection="1">
      <alignment horizontal="center" vertical="center" wrapText="1"/>
      <protection/>
    </xf>
    <xf numFmtId="0" fontId="52" fillId="2" borderId="2" xfId="0" applyFont="1" applyFill="1" applyBorder="1" applyAlignment="1" applyProtection="1">
      <alignment horizontal="center" vertical="center" wrapText="1"/>
      <protection locked="0"/>
    </xf>
    <xf numFmtId="0" fontId="52" fillId="2" borderId="6"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center" vertical="center" wrapText="1"/>
      <protection locked="0"/>
    </xf>
    <xf numFmtId="0" fontId="52" fillId="2" borderId="7" xfId="0" applyFont="1" applyFill="1" applyBorder="1" applyAlignment="1" applyProtection="1">
      <alignment horizontal="center" vertical="center" wrapText="1"/>
      <protection locked="0"/>
    </xf>
    <xf numFmtId="0" fontId="52" fillId="2" borderId="4" xfId="0" applyFont="1" applyFill="1" applyBorder="1" applyAlignment="1" applyProtection="1">
      <alignment horizontal="center" vertical="center" wrapText="1"/>
      <protection locked="0"/>
    </xf>
    <xf numFmtId="0" fontId="52" fillId="2" borderId="14"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xf>
    <xf numFmtId="0" fontId="25" fillId="0" borderId="30"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37" fillId="0" borderId="30"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xf>
    <xf numFmtId="0" fontId="39" fillId="8" borderId="28" xfId="0" applyFont="1" applyFill="1" applyBorder="1" applyAlignment="1" applyProtection="1">
      <alignment horizontal="left" vertical="center" wrapText="1"/>
      <protection/>
    </xf>
    <xf numFmtId="0" fontId="39" fillId="8" borderId="33"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4" fillId="3" borderId="6" xfId="0" applyFont="1" applyFill="1" applyBorder="1" applyAlignment="1" applyProtection="1">
      <alignment horizontal="center" vertical="center" wrapText="1"/>
      <protection/>
    </xf>
    <xf numFmtId="0" fontId="42" fillId="8" borderId="36" xfId="0" applyFont="1" applyFill="1" applyBorder="1" applyAlignment="1" applyProtection="1">
      <alignment horizontal="left" vertical="center" wrapText="1"/>
      <protection locked="0"/>
    </xf>
    <xf numFmtId="0" fontId="19" fillId="8" borderId="37" xfId="0" applyFont="1" applyFill="1" applyBorder="1" applyAlignment="1" applyProtection="1">
      <alignment horizontal="left" vertical="center" wrapText="1"/>
      <protection locked="0"/>
    </xf>
    <xf numFmtId="0" fontId="19" fillId="8" borderId="38"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wrapText="1"/>
      <protection/>
    </xf>
    <xf numFmtId="0" fontId="41" fillId="8" borderId="39" xfId="0" applyFont="1" applyFill="1" applyBorder="1" applyAlignment="1" applyProtection="1">
      <alignment horizontal="left" vertical="center" wrapText="1"/>
      <protection/>
    </xf>
    <xf numFmtId="0" fontId="41" fillId="8" borderId="40" xfId="0" applyFont="1" applyFill="1" applyBorder="1" applyAlignment="1" applyProtection="1">
      <alignment horizontal="left" vertical="center" wrapText="1"/>
      <protection/>
    </xf>
    <xf numFmtId="0" fontId="41" fillId="8" borderId="41" xfId="0" applyFont="1" applyFill="1" applyBorder="1" applyAlignment="1" applyProtection="1">
      <alignment horizontal="left" vertical="center" wrapText="1"/>
      <protection/>
    </xf>
    <xf numFmtId="0" fontId="25" fillId="13" borderId="30" xfId="0" applyFont="1" applyFill="1" applyBorder="1" applyAlignment="1" applyProtection="1">
      <alignment horizontal="center" vertical="center" wrapText="1"/>
      <protection locked="0"/>
    </xf>
    <xf numFmtId="0" fontId="25" fillId="13" borderId="19" xfId="0" applyFont="1" applyFill="1" applyBorder="1" applyAlignment="1" applyProtection="1">
      <alignment horizontal="center" vertical="center" wrapText="1"/>
      <protection locked="0"/>
    </xf>
    <xf numFmtId="0" fontId="37" fillId="0" borderId="30" xfId="0" applyFont="1" applyBorder="1" applyAlignment="1" applyProtection="1">
      <alignment horizontal="center" vertical="center" wrapText="1"/>
      <protection locked="0"/>
    </xf>
    <xf numFmtId="0" fontId="37" fillId="0" borderId="19"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26" fillId="7" borderId="31" xfId="0" applyFont="1" applyFill="1" applyBorder="1" applyAlignment="1" applyProtection="1">
      <alignment horizontal="right" vertical="center" wrapText="1"/>
      <protection/>
    </xf>
    <xf numFmtId="0" fontId="26" fillId="7" borderId="32" xfId="0" applyFont="1" applyFill="1" applyBorder="1" applyAlignment="1" applyProtection="1">
      <alignment horizontal="right" vertical="center" wrapText="1"/>
      <protection/>
    </xf>
    <xf numFmtId="0" fontId="26" fillId="7" borderId="26" xfId="0" applyFont="1" applyFill="1" applyBorder="1" applyAlignment="1" applyProtection="1">
      <alignment horizontal="right" vertical="center" wrapText="1"/>
      <protection/>
    </xf>
    <xf numFmtId="0" fontId="23" fillId="3" borderId="3" xfId="0" applyFont="1" applyFill="1" applyBorder="1" applyAlignment="1" applyProtection="1">
      <alignment horizontal="center" vertical="center" wrapText="1"/>
      <protection/>
    </xf>
    <xf numFmtId="0" fontId="23" fillId="3" borderId="4"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44" fillId="3" borderId="30" xfId="0" applyFont="1" applyFill="1" applyBorder="1" applyAlignment="1" applyProtection="1">
      <alignment horizontal="center" vertical="center" wrapText="1"/>
      <protection/>
    </xf>
    <xf numFmtId="0" fontId="44" fillId="3" borderId="19" xfId="0" applyFont="1" applyFill="1" applyBorder="1" applyAlignment="1" applyProtection="1">
      <alignment horizontal="center" vertical="center" wrapText="1"/>
      <protection/>
    </xf>
    <xf numFmtId="0" fontId="25" fillId="0" borderId="30" xfId="18" applyFont="1" applyFill="1" applyBorder="1" applyAlignment="1" applyProtection="1">
      <alignment horizontal="center" vertical="center" wrapText="1"/>
      <protection locked="0"/>
    </xf>
    <xf numFmtId="0" fontId="25" fillId="0" borderId="19" xfId="18" applyFont="1" applyFill="1" applyBorder="1" applyAlignment="1" applyProtection="1">
      <alignment horizontal="center" vertical="center" wrapText="1"/>
      <protection locked="0"/>
    </xf>
    <xf numFmtId="0" fontId="41" fillId="8" borderId="34" xfId="0" applyFont="1" applyFill="1" applyBorder="1" applyAlignment="1" applyProtection="1">
      <alignment horizontal="left" vertical="center" wrapText="1"/>
      <protection/>
    </xf>
    <xf numFmtId="0" fontId="41" fillId="8" borderId="30" xfId="0" applyFont="1" applyFill="1" applyBorder="1" applyAlignment="1" applyProtection="1">
      <alignment horizontal="left" vertical="center" wrapText="1"/>
      <protection/>
    </xf>
    <xf numFmtId="0" fontId="42" fillId="8" borderId="42" xfId="0" applyFont="1" applyFill="1" applyBorder="1" applyAlignment="1" applyProtection="1">
      <alignment horizontal="left" vertical="center" wrapText="1"/>
      <protection locked="0"/>
    </xf>
    <xf numFmtId="0" fontId="23" fillId="8" borderId="19" xfId="0" applyFont="1" applyFill="1" applyBorder="1" applyAlignment="1" applyProtection="1">
      <alignment horizontal="left" vertical="center" wrapText="1"/>
      <protection locked="0"/>
    </xf>
    <xf numFmtId="0" fontId="19" fillId="0" borderId="30"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52" fillId="0" borderId="43" xfId="0" applyFont="1" applyBorder="1" applyAlignment="1" applyProtection="1">
      <alignment horizontal="left" vertical="center"/>
      <protection locked="0"/>
    </xf>
    <xf numFmtId="0" fontId="39" fillId="8" borderId="29" xfId="0" applyFont="1" applyFill="1" applyBorder="1" applyAlignment="1" applyProtection="1">
      <alignment horizontal="left" vertical="center" wrapText="1"/>
      <protection/>
    </xf>
    <xf numFmtId="0" fontId="39" fillId="8" borderId="43" xfId="0" applyFont="1" applyFill="1" applyBorder="1" applyAlignment="1" applyProtection="1">
      <alignment horizontal="left" vertical="center" wrapText="1"/>
      <protection/>
    </xf>
    <xf numFmtId="0" fontId="39" fillId="8" borderId="42" xfId="0" applyFont="1" applyFill="1" applyBorder="1" applyAlignment="1" applyProtection="1">
      <alignment horizontal="left" vertical="center" wrapText="1"/>
      <protection/>
    </xf>
    <xf numFmtId="0" fontId="39" fillId="8" borderId="0" xfId="0" applyFont="1" applyFill="1" applyBorder="1" applyAlignment="1" applyProtection="1">
      <alignment horizontal="left" vertical="center" wrapText="1"/>
      <protection/>
    </xf>
    <xf numFmtId="0" fontId="39" fillId="8" borderId="44" xfId="0" applyFont="1" applyFill="1" applyBorder="1" applyAlignment="1" applyProtection="1">
      <alignment horizontal="left" vertical="center" wrapText="1"/>
      <protection/>
    </xf>
    <xf numFmtId="0" fontId="25" fillId="0" borderId="30"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59" fillId="8" borderId="42" xfId="0" applyFont="1" applyFill="1" applyBorder="1" applyAlignment="1" applyProtection="1">
      <alignment horizontal="left" vertical="center" wrapText="1"/>
      <protection locked="0"/>
    </xf>
    <xf numFmtId="0" fontId="60" fillId="8" borderId="19" xfId="0" applyFont="1" applyFill="1" applyBorder="1" applyAlignment="1" applyProtection="1">
      <alignment horizontal="left" vertical="center" wrapText="1"/>
      <protection locked="0"/>
    </xf>
    <xf numFmtId="0" fontId="25" fillId="3" borderId="8" xfId="0" applyFont="1" applyFill="1" applyBorder="1" applyAlignment="1" applyProtection="1">
      <alignment horizontal="center" vertical="center" wrapText="1"/>
      <protection/>
    </xf>
    <xf numFmtId="0" fontId="25" fillId="0" borderId="33" xfId="0" applyFont="1" applyFill="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19" fillId="13" borderId="30" xfId="0" applyFont="1" applyFill="1" applyBorder="1" applyAlignment="1" applyProtection="1">
      <alignment horizontal="center" vertical="center" wrapText="1"/>
      <protection locked="0"/>
    </xf>
    <xf numFmtId="0" fontId="19" fillId="13" borderId="19" xfId="0" applyFont="1" applyFill="1" applyBorder="1" applyAlignment="1" applyProtection="1">
      <alignment horizontal="center" vertical="center" wrapText="1"/>
      <protection locked="0"/>
    </xf>
    <xf numFmtId="0" fontId="46" fillId="8" borderId="33" xfId="0" applyFont="1" applyFill="1" applyBorder="1" applyAlignment="1" applyProtection="1">
      <alignment horizontal="left" vertical="center"/>
      <protection locked="0"/>
    </xf>
    <xf numFmtId="0" fontId="46" fillId="8" borderId="34" xfId="0" applyFont="1" applyFill="1" applyBorder="1" applyAlignment="1" applyProtection="1">
      <alignment horizontal="left" vertical="center"/>
      <protection locked="0"/>
    </xf>
    <xf numFmtId="0" fontId="49" fillId="8" borderId="43" xfId="0" applyFont="1" applyFill="1" applyBorder="1" applyAlignment="1" applyProtection="1">
      <alignment horizontal="left" vertical="center"/>
      <protection locked="0"/>
    </xf>
    <xf numFmtId="0" fontId="49" fillId="8" borderId="42" xfId="0" applyFont="1" applyFill="1" applyBorder="1" applyAlignment="1" applyProtection="1">
      <alignment horizontal="left" vertical="center"/>
      <protection locked="0"/>
    </xf>
    <xf numFmtId="0" fontId="7" fillId="7" borderId="31" xfId="0" applyFont="1" applyFill="1" applyBorder="1" applyAlignment="1" applyProtection="1">
      <alignment horizontal="center"/>
      <protection/>
    </xf>
    <xf numFmtId="0" fontId="7" fillId="7" borderId="26" xfId="0" applyFont="1" applyFill="1" applyBorder="1" applyAlignment="1" applyProtection="1">
      <alignment horizontal="center"/>
      <protection/>
    </xf>
    <xf numFmtId="0" fontId="6" fillId="8" borderId="31" xfId="0" applyFont="1" applyFill="1" applyBorder="1" applyAlignment="1" applyProtection="1">
      <alignment horizontal="right"/>
      <protection/>
    </xf>
    <xf numFmtId="0" fontId="6" fillId="8" borderId="32" xfId="0" applyFont="1" applyFill="1" applyBorder="1" applyAlignment="1" applyProtection="1">
      <alignment horizontal="right"/>
      <protection/>
    </xf>
    <xf numFmtId="0" fontId="6" fillId="8" borderId="26" xfId="0" applyFont="1" applyFill="1" applyBorder="1" applyAlignment="1" applyProtection="1">
      <alignment horizontal="right"/>
      <protection/>
    </xf>
    <xf numFmtId="0" fontId="6" fillId="7" borderId="29" xfId="0" applyFont="1" applyFill="1" applyBorder="1" applyAlignment="1" applyProtection="1">
      <alignment horizontal="center"/>
      <protection/>
    </xf>
    <xf numFmtId="0" fontId="6" fillId="7" borderId="43" xfId="0" applyFont="1" applyFill="1" applyBorder="1" applyAlignment="1" applyProtection="1">
      <alignment horizontal="center"/>
      <protection/>
    </xf>
    <xf numFmtId="0" fontId="0" fillId="8" borderId="8" xfId="0" applyFont="1" applyFill="1" applyBorder="1" applyAlignment="1" applyProtection="1">
      <alignment horizontal="right"/>
      <protection/>
    </xf>
    <xf numFmtId="0" fontId="52" fillId="0" borderId="0" xfId="0" applyFont="1" applyBorder="1" applyAlignment="1" applyProtection="1">
      <alignment vertical="center"/>
      <protection/>
    </xf>
  </cellXfs>
  <cellStyles count="7">
    <cellStyle name="Normal" xfId="0"/>
    <cellStyle name="Comma" xfId="15"/>
    <cellStyle name="Comma [0]" xfId="16"/>
    <cellStyle name="Percent" xfId="17"/>
    <cellStyle name="Standard 2" xfId="18"/>
    <cellStyle name="Currency" xfId="19"/>
    <cellStyle name="Currency [0]" xfId="20"/>
  </cellStyles>
  <dxfs count="12">
    <dxf>
      <fill>
        <patternFill>
          <bgColor rgb="FFFF0000"/>
        </patternFill>
      </fill>
      <border/>
    </dxf>
    <dxf>
      <font>
        <color theme="1"/>
      </font>
      <fill>
        <patternFill>
          <bgColor rgb="FF92D050"/>
        </patternFill>
      </fill>
      <border/>
    </dxf>
    <dxf>
      <border/>
    </dxf>
    <dxf>
      <font>
        <color rgb="FF006100"/>
      </font>
      <fill>
        <patternFill>
          <bgColor rgb="FFC6EFCE"/>
        </patternFill>
      </fill>
      <border/>
    </dxf>
    <dxf>
      <fill>
        <patternFill>
          <bgColor theme="0" tint="-0.14993000030517578"/>
        </patternFill>
      </fill>
      <border/>
    </dxf>
    <dxf>
      <fill>
        <patternFill>
          <bgColor theme="0" tint="-0.24990999698638916"/>
        </patternFill>
      </fill>
      <border/>
    </dxf>
    <dxf>
      <fill>
        <patternFill>
          <bgColor rgb="FFFFFF66"/>
        </patternFill>
      </fill>
      <border/>
    </dxf>
    <dxf>
      <font>
        <b/>
        <i val="0"/>
      </font>
      <fill>
        <patternFill>
          <bgColor rgb="FFFFC000"/>
        </patternFill>
      </fill>
      <border/>
    </dxf>
    <dxf>
      <fill>
        <patternFill>
          <bgColor rgb="FFFFFFCC"/>
        </patternFill>
      </fill>
      <border>
        <left style="hair">
          <color rgb="FF000000"/>
        </left>
        <right style="hair">
          <color rgb="FF000000"/>
        </right>
        <top style="hair"/>
        <bottom style="hair">
          <color rgb="FF000000"/>
        </bottom>
      </border>
    </dxf>
    <dxf>
      <fill>
        <patternFill patternType="solid">
          <bgColor theme="0" tint="-0.24990999698638916"/>
        </patternFill>
      </fill>
      <border/>
    </dxf>
    <dxf>
      <fill>
        <patternFill>
          <bgColor rgb="FF99FF66"/>
        </patternFill>
      </fill>
      <border/>
    </dxf>
    <dxf>
      <fill>
        <patternFill>
          <bgColor rgb="FFFF99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'CO2-Schulbilanz'!$E$2</c:f>
        </c:strRef>
      </c:tx>
      <c:layout>
        <c:manualLayout>
          <c:xMode val="factor"/>
          <c:yMode val="factor"/>
          <c:x val="-0.1775"/>
          <c:y val="0.0575"/>
        </c:manualLayout>
      </c:layout>
      <c:spPr>
        <a:noFill/>
        <a:ln>
          <a:noFill/>
        </a:ln>
      </c:spPr>
      <c:txPr>
        <a:bodyPr vert="horz" rot="0"/>
        <a:lstStyle/>
        <a:p>
          <a:pPr>
            <a:defRPr lang="en-US" cap="none" sz="1600" b="1" i="0" u="none" baseline="0">
              <a:solidFill>
                <a:srgbClr val="000000"/>
              </a:solidFill>
              <a:latin typeface="Arial"/>
              <a:ea typeface="Arial"/>
              <a:cs typeface="Arial"/>
            </a:defRPr>
          </a:pPr>
        </a:p>
      </c:txPr>
    </c:title>
    <c:plotArea>
      <c:layout>
        <c:manualLayout>
          <c:xMode val="edge"/>
          <c:yMode val="edge"/>
          <c:x val="0.03425"/>
          <c:y val="0.214"/>
          <c:w val="0.9455"/>
          <c:h val="0.66375"/>
        </c:manualLayout>
      </c:layout>
      <c:barChart>
        <c:barDir val="col"/>
        <c:grouping val="clustered"/>
        <c:varyColors val="0"/>
        <c:ser>
          <c:idx val="1"/>
          <c:order val="0"/>
          <c:tx>
            <c:strRef>
              <c:f>'CO2-Schulbilanz'!$B$15</c:f>
              <c:strCache>
                <c:ptCount val="1"/>
                <c:pt idx="0">
                  <c:v>Summe CO2-Emissionen:</c:v>
                </c:pt>
              </c:strCache>
            </c:strRef>
          </c:tx>
          <c:spPr>
            <a:gradFill rotWithShape="1">
              <a:gsLst>
                <a:gs pos="0">
                  <a:srgbClr val="000000"/>
                </a:gs>
                <a:gs pos="100000">
                  <a:srgbClr val="C0C0C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000000"/>
                  </a:gs>
                  <a:gs pos="100000">
                    <a:srgbClr val="C0C0C0"/>
                  </a:gs>
                </a:gsLst>
                <a:lin ang="5400000" scaled="1"/>
              </a:gradFill>
              <a:ln w="12700">
                <a:solidFill>
                  <a:srgbClr val="000000"/>
                </a:solidFill>
              </a:ln>
            </c:spPr>
          </c:dPt>
          <c:dPt>
            <c:idx val="4"/>
            <c:invertIfNegative val="0"/>
            <c:spPr>
              <a:gradFill rotWithShape="1">
                <a:gsLst>
                  <a:gs pos="0">
                    <a:srgbClr val="000000"/>
                  </a:gs>
                  <a:gs pos="100000">
                    <a:srgbClr val="C0C0C0"/>
                  </a:gs>
                </a:gsLst>
                <a:lin ang="5400000" scaled="1"/>
              </a:gradFill>
              <a:ln w="12700">
                <a:solidFill>
                  <a:srgbClr val="000000"/>
                </a:solidFill>
              </a:ln>
            </c:spPr>
          </c:dPt>
          <c:cat>
            <c:numRef>
              <c:f>'CO2-Schulbilanz'!$E$6:$R$6</c:f>
              <c:numCache/>
            </c:numRef>
          </c:cat>
          <c:val>
            <c:numRef>
              <c:f>'CO2-Schulbilanz'!$E$8:$R$8</c:f>
              <c:numCache/>
            </c:numRef>
          </c:val>
        </c:ser>
        <c:axId val="29165584"/>
        <c:axId val="61163665"/>
      </c:barChart>
      <c:lineChart>
        <c:grouping val="standard"/>
        <c:varyColors val="0"/>
        <c:ser>
          <c:idx val="2"/>
          <c:order val="1"/>
          <c:tx>
            <c:strRef>
              <c:f>'CO2-Schulbilanz'!$D$7</c:f>
              <c:strCache>
                <c:ptCount val="1"/>
                <c:pt idx="0">
                  <c:v>Emissions-Ziel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'CO2-Schulbilanz'!$E$6:$R$6</c:f>
              <c:numCache/>
            </c:numRef>
          </c:cat>
          <c:val>
            <c:numRef>
              <c:f>'CO2-Schulbilanz'!$E$7:$R$7</c:f>
              <c:numCache/>
            </c:numRef>
          </c:val>
          <c:smooth val="0"/>
        </c:ser>
        <c:axId val="29165584"/>
        <c:axId val="61163665"/>
      </c:lineChart>
      <c:catAx>
        <c:axId val="291655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61163665"/>
        <c:crosses val="autoZero"/>
        <c:auto val="1"/>
        <c:lblOffset val="100"/>
        <c:tickLblSkip val="1"/>
        <c:noMultiLvlLbl val="0"/>
      </c:catAx>
      <c:valAx>
        <c:axId val="61163665"/>
        <c:scaling>
          <c:orientation val="minMax"/>
        </c:scaling>
        <c:axPos val="l"/>
        <c:title>
          <c:tx>
            <c:rich>
              <a:bodyPr vert="horz" rot="-5400000" anchor="ctr"/>
              <a:lstStyle/>
              <a:p>
                <a:pPr algn="ctr">
                  <a:defRPr/>
                </a:pPr>
                <a:r>
                  <a:rPr lang="en-US"/>
                  <a:t>CO2-Emission (kg)</a:t>
                </a:r>
              </a:p>
            </c:rich>
          </c:tx>
          <c:layout>
            <c:manualLayout>
              <c:xMode val="factor"/>
              <c:yMode val="factor"/>
              <c:x val="0.001"/>
              <c:y val="0.02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29165584"/>
        <c:crossesAt val="1"/>
        <c:crossBetween val="between"/>
        <c:dispUnits/>
      </c:valAx>
      <c:spPr>
        <a:gradFill rotWithShape="1">
          <a:gsLst>
            <a:gs pos="0">
              <a:srgbClr val="FFFFFF"/>
            </a:gs>
            <a:gs pos="100000">
              <a:srgbClr val="D7E4BC"/>
            </a:gs>
          </a:gsLst>
          <a:path path="rect">
            <a:fillToRect r="100000" b="100000"/>
          </a:path>
        </a:gradFill>
        <a:ln w="12700">
          <a:solidFill>
            <a:srgbClr val="CCFFFF"/>
          </a:solidFill>
        </a:ln>
      </c:spPr>
    </c:plotArea>
    <c:legend>
      <c:legendPos val="r"/>
      <c:legendEntry>
        <c:idx val="0"/>
        <c:txPr>
          <a:bodyPr vert="horz" rot="0"/>
          <a:lstStyle/>
          <a:p>
            <a:pPr>
              <a:defRPr lang="en-US" cap="none" sz="1100" b="1" i="0" u="none" baseline="0">
                <a:solidFill>
                  <a:srgbClr val="000000"/>
                </a:solidFill>
              </a:defRPr>
            </a:pPr>
          </a:p>
        </c:txPr>
      </c:legendEntry>
      <c:legendEntry>
        <c:idx val="1"/>
        <c:txPr>
          <a:bodyPr vert="horz" rot="0"/>
          <a:lstStyle/>
          <a:p>
            <a:pPr>
              <a:defRPr lang="en-US" cap="none" sz="1100" b="1" i="0" u="none" baseline="0">
                <a:solidFill>
                  <a:srgbClr val="000000"/>
                </a:solidFill>
              </a:defRPr>
            </a:pPr>
          </a:p>
        </c:txPr>
      </c:legendEntry>
      <c:layout>
        <c:manualLayout>
          <c:xMode val="edge"/>
          <c:yMode val="edge"/>
          <c:x val="0.3485"/>
          <c:y val="0.8845"/>
          <c:w val="0.37825"/>
          <c:h val="0.069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'CO2-Schulbilanz'!$E$2</c:f>
        </c:strRef>
      </c:tx>
      <c:layout>
        <c:manualLayout>
          <c:xMode val="factor"/>
          <c:yMode val="factor"/>
          <c:x val="-0.22375"/>
          <c:y val="0.0595"/>
        </c:manualLayout>
      </c:layout>
      <c:spPr>
        <a:noFill/>
        <a:ln>
          <a:noFill/>
        </a:ln>
      </c:spPr>
      <c:txPr>
        <a:bodyPr vert="horz" rot="0"/>
        <a:lstStyle/>
        <a:p>
          <a:pPr>
            <a:defRPr lang="en-US" cap="none" sz="1600" b="1" i="0" u="none" baseline="0">
              <a:solidFill>
                <a:srgbClr val="000000"/>
              </a:solidFill>
              <a:latin typeface="Arial"/>
              <a:ea typeface="Arial"/>
              <a:cs typeface="Arial"/>
            </a:defRPr>
          </a:pPr>
        </a:p>
      </c:txPr>
    </c:title>
    <c:plotArea>
      <c:layout>
        <c:manualLayout>
          <c:xMode val="edge"/>
          <c:yMode val="edge"/>
          <c:x val="0.09675"/>
          <c:y val="0.1945"/>
          <c:w val="0.8805"/>
          <c:h val="0.6565"/>
        </c:manualLayout>
      </c:layout>
      <c:barChart>
        <c:barDir val="col"/>
        <c:grouping val="clustered"/>
        <c:varyColors val="0"/>
        <c:ser>
          <c:idx val="1"/>
          <c:order val="0"/>
          <c:tx>
            <c:v>CO2-Emissionen mit Maßnahmen (real)</c:v>
          </c:tx>
          <c:spPr>
            <a:solidFill>
              <a:srgbClr val="92D050"/>
            </a:soli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2D050"/>
              </a:solidFill>
              <a:ln w="12700">
                <a:solidFill>
                  <a:srgbClr val="969696"/>
                </a:solidFill>
              </a:ln>
            </c:spPr>
          </c:dPt>
          <c:dPt>
            <c:idx val="4"/>
            <c:invertIfNegative val="0"/>
            <c:spPr>
              <a:solidFill>
                <a:srgbClr val="92D050"/>
              </a:solidFill>
              <a:ln w="12700">
                <a:solidFill>
                  <a:srgbClr val="969696"/>
                </a:solidFill>
              </a:ln>
            </c:spPr>
          </c:dPt>
          <c:trendline>
            <c:name>Trend mit Maßnahmen</c:name>
            <c:spPr>
              <a:ln w="25400">
                <a:solidFill>
                  <a:srgbClr val="99CC00"/>
                </a:solidFill>
              </a:ln>
            </c:spPr>
            <c:trendlineType val="linear"/>
            <c:dispEq val="0"/>
            <c:dispRSqr val="0"/>
            <c:trendlineLbl>
              <c:txPr>
                <a:bodyPr vert="horz" rot="0" anchor="ctr"/>
                <a:lstStyle/>
                <a:p>
                  <a:pPr algn="ctr">
                    <a:defRPr lang="en-US" cap="none" sz="975" b="0" i="0" u="none" baseline="0">
                      <a:solidFill>
                        <a:srgbClr val="000000"/>
                      </a:solidFill>
                      <a:latin typeface="Arial"/>
                      <a:ea typeface="Arial"/>
                      <a:cs typeface="Arial"/>
                    </a:defRPr>
                  </a:pPr>
                </a:p>
              </c:txPr>
              <c:numFmt formatCode="General" sourceLinked="1"/>
            </c:trendlineLbl>
          </c:trendline>
          <c:cat>
            <c:numRef>
              <c:f>'CO2-Schulbilanz'!$E$6:$R$6</c:f>
              <c:numCache>
                <c:ptCount val="14"/>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numCache>
            </c:numRef>
          </c:cat>
          <c:val>
            <c:numRef>
              <c:f>Erfolge!$C$7:$P$7</c:f>
            </c:numRef>
          </c:val>
        </c:ser>
        <c:ser>
          <c:idx val="2"/>
          <c:order val="1"/>
          <c:tx>
            <c:v>CO2-Emissionen ohne Maßnahmen (geschätzt)</c:v>
          </c:tx>
          <c:spPr>
            <a:solidFill>
              <a:srgbClr val="808080"/>
            </a:soli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trendline>
            <c:name>Trend ohne Maßnahmen</c:name>
            <c:spPr>
              <a:ln w="25400">
                <a:solidFill>
                  <a:srgbClr val="808080"/>
                </a:solidFill>
                <a:prstDash val="sysDot"/>
              </a:ln>
            </c:spPr>
            <c:trendlineType val="linear"/>
            <c:dispEq val="0"/>
            <c:dispRSqr val="0"/>
            <c:trendlineLbl>
              <c:txPr>
                <a:bodyPr vert="horz" rot="0" anchor="ctr"/>
                <a:lstStyle/>
                <a:p>
                  <a:pPr algn="ctr">
                    <a:defRPr lang="en-US" cap="none" sz="975" b="0" i="0" u="none" baseline="0">
                      <a:solidFill>
                        <a:srgbClr val="000000"/>
                      </a:solidFill>
                      <a:latin typeface="Arial"/>
                      <a:ea typeface="Arial"/>
                      <a:cs typeface="Arial"/>
                    </a:defRPr>
                  </a:pPr>
                </a:p>
              </c:txPr>
              <c:numFmt formatCode="General" sourceLinked="1"/>
            </c:trendlineLbl>
          </c:trendline>
          <c:cat>
            <c:numRef>
              <c:f>'CO2-Schulbilanz'!$E$6:$R$6</c:f>
              <c:numCache>
                <c:ptCount val="14"/>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numCache>
            </c:numRef>
          </c:cat>
          <c:val>
            <c:numRef>
              <c:f>Erfolge!$C$9:$P$9</c:f>
            </c:numRef>
          </c:val>
        </c:ser>
        <c:axId val="13602074"/>
        <c:axId val="55309803"/>
      </c:barChart>
      <c:catAx>
        <c:axId val="136020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09803"/>
        <c:crosses val="autoZero"/>
        <c:auto val="1"/>
        <c:lblOffset val="100"/>
        <c:tickLblSkip val="1"/>
        <c:noMultiLvlLbl val="0"/>
      </c:catAx>
      <c:valAx>
        <c:axId val="55309803"/>
        <c:scaling>
          <c:orientation val="minMax"/>
        </c:scaling>
        <c:axPos val="l"/>
        <c:title>
          <c:tx>
            <c:rich>
              <a:bodyPr vert="horz" rot="-5400000" anchor="ctr"/>
              <a:lstStyle/>
              <a:p>
                <a:pPr algn="ctr">
                  <a:defRPr/>
                </a:pPr>
                <a:r>
                  <a:rPr lang="en-US"/>
                  <a:t>CO2-Emission (kg)</a:t>
                </a:r>
              </a:p>
            </c:rich>
          </c:tx>
          <c:layout>
            <c:manualLayout>
              <c:xMode val="factor"/>
              <c:yMode val="factor"/>
              <c:x val="-0.018"/>
              <c:y val="0.01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602074"/>
        <c:crossesAt val="1"/>
        <c:crossBetween val="between"/>
        <c:dispUnits/>
      </c:valAx>
      <c:spPr>
        <a:noFill/>
        <a:ln w="12700">
          <a:solidFill>
            <a:srgbClr val="000000"/>
          </a:solidFill>
        </a:ln>
      </c:spPr>
    </c:plotArea>
    <c:legend>
      <c:legendPos val="b"/>
      <c:legendEntry>
        <c:idx val="0"/>
        <c:txPr>
          <a:bodyPr vert="horz" rot="0"/>
          <a:lstStyle/>
          <a:p>
            <a:pPr>
              <a:defRPr lang="en-US" cap="none" sz="905" b="1" i="0" u="none" baseline="0">
                <a:solidFill>
                  <a:srgbClr val="000000"/>
                </a:solidFill>
              </a:defRPr>
            </a:pPr>
          </a:p>
        </c:txPr>
      </c:legendEntry>
      <c:legendEntry>
        <c:idx val="1"/>
        <c:txPr>
          <a:bodyPr vert="horz" rot="0"/>
          <a:lstStyle/>
          <a:p>
            <a:pPr>
              <a:defRPr lang="en-US" cap="none" sz="905" b="1" i="0" u="none" baseline="0">
                <a:solidFill>
                  <a:srgbClr val="000000"/>
                </a:solidFill>
              </a:defRPr>
            </a:pPr>
          </a:p>
        </c:txPr>
      </c:legendEntry>
      <c:layout>
        <c:manualLayout>
          <c:xMode val="edge"/>
          <c:yMode val="edge"/>
          <c:x val="0.3115"/>
          <c:y val="0.87"/>
          <c:w val="0.4475"/>
          <c:h val="0.1115"/>
        </c:manualLayout>
      </c:layout>
      <c:overlay val="0"/>
      <c:spPr>
        <a:solidFill>
          <a:srgbClr val="FFFFFF"/>
        </a:solidFill>
        <a:ln w="3175">
          <a:solidFill>
            <a:srgbClr val="000000"/>
          </a:solidFill>
        </a:ln>
      </c:spPr>
      <c:txPr>
        <a:bodyPr vert="horz" rot="0"/>
        <a:lstStyle/>
        <a:p>
          <a:pPr>
            <a:defRPr lang="en-US" cap="none" sz="905"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Spezifische CO2-Emissionen </a:t>
            </a:r>
          </a:p>
        </c:rich>
      </c:tx>
      <c:layout/>
      <c:spPr>
        <a:noFill/>
        <a:ln>
          <a:noFill/>
        </a:ln>
      </c:spPr>
    </c:title>
    <c:plotArea>
      <c:layout>
        <c:manualLayout>
          <c:xMode val="edge"/>
          <c:yMode val="edge"/>
          <c:x val="0.179"/>
          <c:y val="0.124"/>
          <c:w val="0.813"/>
          <c:h val="0.852"/>
        </c:manualLayout>
      </c:layout>
      <c:barChart>
        <c:barDir val="col"/>
        <c:grouping val="clustered"/>
        <c:varyColors val="0"/>
        <c:ser>
          <c:idx val="1"/>
          <c:order val="0"/>
          <c:tx>
            <c:strRef>
              <c:f>Bilanz_pro_h_pro_m²!$B$49</c:f>
              <c:strCache>
                <c:ptCount val="1"/>
                <c:pt idx="0">
                  <c:v>Strom: CO2 [g pro m² und Std.]</c:v>
                </c:pt>
              </c:strCache>
            </c:strRef>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cat>
            <c:numRef>
              <c:f>Bilanz_pro_h_pro_m²!$D$29:$Q$29</c:f>
              <c:numCache/>
            </c:numRef>
          </c:cat>
          <c:val>
            <c:numRef>
              <c:f>Bilanz_pro_h_pro_m²!$D$49:$Q$49</c:f>
            </c:numRef>
          </c:val>
        </c:ser>
        <c:ser>
          <c:idx val="0"/>
          <c:order val="1"/>
          <c:tx>
            <c:strRef>
              <c:f>Bilanz_pro_h_pro_m²!$B$39</c:f>
              <c:strCache>
                <c:ptCount val="1"/>
                <c:pt idx="0">
                  <c:v>Wärme: CO2 [g pro m² und Std.]</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numRef>
              <c:f>Bilanz_pro_h_pro_m²!$D$29:$Q$29</c:f>
              <c:numCache/>
            </c:numRef>
          </c:cat>
          <c:val>
            <c:numRef>
              <c:f>Bilanz_pro_h_pro_m²!$D$39:$Q$39</c:f>
            </c:numRef>
          </c:val>
        </c:ser>
        <c:ser>
          <c:idx val="2"/>
          <c:order val="2"/>
          <c:tx>
            <c:strRef>
              <c:f>Bilanz_pro_h_pro_m²!$B$51</c:f>
              <c:strCache>
                <c:ptCount val="1"/>
                <c:pt idx="0">
                  <c:v>Gesamtemissionen</c:v>
                </c:pt>
              </c:strCache>
            </c:strRef>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numRef>
              <c:f>Bilanz_pro_h_pro_m²!$D$29:$Q$29</c:f>
              <c:numCache/>
            </c:numRef>
          </c:cat>
          <c:val>
            <c:numRef>
              <c:f>Bilanz_pro_h_pro_m²!$D$51:$Q$51</c:f>
              <c:numCache/>
            </c:numRef>
          </c:val>
        </c:ser>
        <c:axId val="28026180"/>
        <c:axId val="50909029"/>
      </c:barChart>
      <c:catAx>
        <c:axId val="28026180"/>
        <c:scaling>
          <c:orientation val="minMax"/>
        </c:scaling>
        <c:axPos val="b"/>
        <c:delete val="0"/>
        <c:numFmt formatCode="General" sourceLinked="1"/>
        <c:majorTickMark val="none"/>
        <c:minorTickMark val="none"/>
        <c:tickLblPos val="nextTo"/>
        <c:spPr>
          <a:ln w="12700">
            <a:solidFill/>
          </a:ln>
        </c:spPr>
        <c:crossAx val="50909029"/>
        <c:crosses val="autoZero"/>
        <c:auto val="1"/>
        <c:lblOffset val="100"/>
        <c:noMultiLvlLbl val="0"/>
      </c:catAx>
      <c:valAx>
        <c:axId val="50909029"/>
        <c:scaling>
          <c:orientation val="minMax"/>
        </c:scaling>
        <c:axPos val="l"/>
        <c:title>
          <c:tx>
            <c:rich>
              <a:bodyPr vert="horz" rot="-5400000" anchor="ctr"/>
              <a:lstStyle/>
              <a:p>
                <a:pPr algn="ctr">
                  <a:defRPr/>
                </a:pPr>
                <a:r>
                  <a:rPr lang="en-US"/>
                  <a:t>CO2 in Gramm</a:t>
                </a:r>
              </a:p>
            </c:rich>
          </c:tx>
          <c:layout/>
          <c:overlay val="0"/>
          <c:spPr>
            <a:noFill/>
            <a:ln>
              <a:noFill/>
            </a:ln>
          </c:spPr>
        </c:title>
        <c:majorGridlines>
          <c:spPr>
            <a:ln w="12700">
              <a:solidFill>
                <a:srgbClr val="808080"/>
              </a:solidFill>
            </a:ln>
          </c:spPr>
        </c:majorGridlines>
        <c:delete val="0"/>
        <c:numFmt formatCode="0" sourceLinked="0"/>
        <c:majorTickMark val="none"/>
        <c:minorTickMark val="none"/>
        <c:tickLblPos val="nextTo"/>
        <c:spPr>
          <a:ln w="3175">
            <a:noFill/>
          </a:ln>
        </c:spPr>
        <c:crossAx val="28026180"/>
        <c:crossesAt val="1"/>
        <c:crossBetween val="between"/>
        <c:dispUnits/>
      </c:valAx>
      <c:spPr>
        <a:solidFill>
          <a:srgbClr val="FFFFFF"/>
        </a:solidFill>
        <a:ln w="3175">
          <a:noFill/>
        </a:ln>
      </c:spPr>
    </c:plotArea>
    <c:legend>
      <c:legendPos val="l"/>
      <c:layout/>
      <c:overlay val="0"/>
      <c:spPr>
        <a:noFill/>
        <a:ln w="3175">
          <a:noFill/>
        </a:ln>
      </c:spPr>
    </c:legend>
    <c:plotVisOnly val="0"/>
    <c:dispBlanksAs val="gap"/>
    <c:showDLblsOverMax val="0"/>
  </c:chart>
  <c:txPr>
    <a:bodyPr vert="horz" rot="0"/>
    <a:lstStyle/>
    <a:p>
      <a:pPr>
        <a:defRPr lang="en-US" cap="none" sz="9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0.006</cdr:y>
    </cdr:from>
    <cdr:to>
      <cdr:x>0.81525</cdr:x>
      <cdr:y>0.096</cdr:y>
    </cdr:to>
    <cdr:sp>
      <cdr:nvSpPr>
        <cdr:cNvPr id="1" name="Textfeld 4"/>
        <cdr:cNvSpPr txBox="1">
          <a:spLocks noChangeArrowheads="1"/>
        </cdr:cNvSpPr>
      </cdr:nvSpPr>
      <cdr:spPr>
        <a:xfrm>
          <a:off x="1104900" y="19050"/>
          <a:ext cx="5181600" cy="333375"/>
        </a:xfrm>
        <a:prstGeom prst="rect">
          <a:avLst/>
        </a:prstGeom>
        <a:noFill/>
        <a:ln w="9525" cmpd="sng">
          <a:noFill/>
        </a:ln>
      </cdr:spPr>
      <cdr:txBody>
        <a:bodyPr vertOverflow="clip" wrap="square"/>
        <a:p>
          <a:pPr algn="l">
            <a:defRPr/>
          </a:pPr>
          <a:r>
            <a:rPr lang="en-US" cap="none" sz="1600" b="1" i="0" u="none" baseline="0">
              <a:solidFill>
                <a:srgbClr val="99CC00"/>
              </a:solidFill>
              <a:latin typeface="Arial"/>
              <a:ea typeface="Arial"/>
              <a:cs typeface="Arial"/>
            </a:rPr>
            <a:t>Reduktionspfad und CO</a:t>
          </a:r>
          <a:r>
            <a:rPr lang="en-US" cap="none" sz="1600" b="1" i="0" u="none" baseline="-25000">
              <a:solidFill>
                <a:srgbClr val="99CC00"/>
              </a:solidFill>
              <a:latin typeface="Arial"/>
              <a:ea typeface="Arial"/>
              <a:cs typeface="Arial"/>
            </a:rPr>
            <a:t>2</a:t>
          </a:r>
          <a:r>
            <a:rPr lang="en-US" cap="none" sz="1600" b="1" i="0" u="none" baseline="0">
              <a:solidFill>
                <a:srgbClr val="99CC00"/>
              </a:solidFill>
              <a:latin typeface="Arial"/>
              <a:ea typeface="Arial"/>
              <a:cs typeface="Arial"/>
            </a:rPr>
            <a:t>-Schulbilanz</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114300</xdr:rowOff>
    </xdr:from>
    <xdr:to>
      <xdr:col>9</xdr:col>
      <xdr:colOff>142875</xdr:colOff>
      <xdr:row>48</xdr:row>
      <xdr:rowOff>0</xdr:rowOff>
    </xdr:to>
    <xdr:graphicFrame>
      <xdr:nvGraphicFramePr>
        <xdr:cNvPr id="1" name="Chart 3"/>
        <xdr:cNvGraphicFramePr/>
      </xdr:nvGraphicFramePr>
      <xdr:xfrm>
        <a:off x="142875" y="4972050"/>
        <a:ext cx="7724775" cy="36576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cdr:x>
      <cdr:y>0.0135</cdr:y>
    </cdr:from>
    <cdr:to>
      <cdr:x>0.742</cdr:x>
      <cdr:y>0.10475</cdr:y>
    </cdr:to>
    <cdr:sp>
      <cdr:nvSpPr>
        <cdr:cNvPr id="1" name="Textfeld 1"/>
        <cdr:cNvSpPr txBox="1">
          <a:spLocks noChangeArrowheads="1"/>
        </cdr:cNvSpPr>
      </cdr:nvSpPr>
      <cdr:spPr>
        <a:xfrm>
          <a:off x="1704975" y="66675"/>
          <a:ext cx="6410325" cy="457200"/>
        </a:xfrm>
        <a:prstGeom prst="rect">
          <a:avLst/>
        </a:prstGeom>
        <a:noFill/>
        <a:ln w="9525" cmpd="sng">
          <a:noFill/>
        </a:ln>
      </cdr:spPr>
      <cdr:txBody>
        <a:bodyPr vertOverflow="clip" wrap="square"/>
        <a:p>
          <a:pPr algn="l">
            <a:defRPr/>
          </a:pPr>
          <a:r>
            <a:rPr lang="en-US" cap="none" sz="1600" b="1" i="0" u="none" baseline="0">
              <a:solidFill>
                <a:srgbClr val="99CC00"/>
              </a:solidFill>
              <a:latin typeface="Arial"/>
              <a:ea typeface="Arial"/>
              <a:cs typeface="Arial"/>
            </a:rPr>
            <a:t>CO</a:t>
          </a:r>
          <a:r>
            <a:rPr lang="en-US" cap="none" sz="1600" b="1" i="0" u="none" baseline="-25000">
              <a:solidFill>
                <a:srgbClr val="99CC00"/>
              </a:solidFill>
              <a:latin typeface="Arial"/>
              <a:ea typeface="Arial"/>
              <a:cs typeface="Arial"/>
            </a:rPr>
            <a:t>2</a:t>
          </a:r>
          <a:r>
            <a:rPr lang="en-US" cap="none" sz="1600" b="1" i="0" u="none" baseline="0">
              <a:solidFill>
                <a:srgbClr val="99CC00"/>
              </a:solidFill>
              <a:latin typeface="Arial"/>
              <a:ea typeface="Arial"/>
              <a:cs typeface="Arial"/>
            </a:rPr>
            <a:t>-Schulbilanz mit und ohne</a:t>
          </a:r>
          <a:r>
            <a:rPr lang="en-US" cap="none" sz="1600" b="1" i="0" u="none" baseline="0">
              <a:solidFill>
                <a:srgbClr val="99CC00"/>
              </a:solidFill>
              <a:latin typeface="Arial"/>
              <a:ea typeface="Arial"/>
              <a:cs typeface="Arial"/>
            </a:rPr>
            <a:t> Maßnahmen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95250</xdr:rowOff>
    </xdr:from>
    <xdr:to>
      <xdr:col>12</xdr:col>
      <xdr:colOff>66675</xdr:colOff>
      <xdr:row>40</xdr:row>
      <xdr:rowOff>57150</xdr:rowOff>
    </xdr:to>
    <xdr:graphicFrame>
      <xdr:nvGraphicFramePr>
        <xdr:cNvPr id="1" name="Chart 3"/>
        <xdr:cNvGraphicFramePr/>
      </xdr:nvGraphicFramePr>
      <xdr:xfrm>
        <a:off x="295275" y="95250"/>
        <a:ext cx="10944225" cy="498157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85725</xdr:rowOff>
    </xdr:from>
    <xdr:to>
      <xdr:col>16</xdr:col>
      <xdr:colOff>600075</xdr:colOff>
      <xdr:row>26</xdr:row>
      <xdr:rowOff>47625</xdr:rowOff>
    </xdr:to>
    <xdr:graphicFrame>
      <xdr:nvGraphicFramePr>
        <xdr:cNvPr id="1" name="Diagramm 1"/>
        <xdr:cNvGraphicFramePr/>
      </xdr:nvGraphicFramePr>
      <xdr:xfrm>
        <a:off x="314325" y="247650"/>
        <a:ext cx="11934825" cy="4019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19050</xdr:rowOff>
    </xdr:from>
    <xdr:ext cx="8582025" cy="8858250"/>
    <xdr:sp>
      <xdr:nvSpPr>
        <xdr:cNvPr id="1" name="Object 1"/>
        <xdr:cNvSpPr>
          <a:spLocks noChangeAspect="1"/>
        </xdr:cNvSpPr>
      </xdr:nvSpPr>
      <xdr:spPr>
        <a:xfrm>
          <a:off x="66675" y="19050"/>
          <a:ext cx="8582025" cy="885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04"/>
  <sheetViews>
    <sheetView showGridLines="0" tabSelected="1" zoomScale="55" zoomScaleNormal="55" zoomScaleSheetLayoutView="50" workbookViewId="0" topLeftCell="B1">
      <selection activeCell="I9" sqref="I9"/>
    </sheetView>
  </sheetViews>
  <sheetFormatPr defaultColWidth="11.421875" defaultRowHeight="12.75"/>
  <cols>
    <col min="1" max="1" width="32.57421875" style="200" hidden="1" customWidth="1"/>
    <col min="2" max="2" width="5.421875" style="204" customWidth="1"/>
    <col min="3" max="3" width="9.7109375" style="204" bestFit="1" customWidth="1"/>
    <col min="4" max="4" width="37.28125" style="204" customWidth="1"/>
    <col min="5" max="5" width="26.421875" style="204" customWidth="1"/>
    <col min="6" max="6" width="27.8515625" style="204" customWidth="1"/>
    <col min="7" max="7" width="22.57421875" style="204" customWidth="1"/>
    <col min="8" max="8" width="48.28125" style="204" customWidth="1"/>
    <col min="9" max="9" width="41.57421875" style="204" bestFit="1" customWidth="1"/>
    <col min="10" max="10" width="33.421875" style="204" customWidth="1"/>
    <col min="11" max="11" width="36.421875" style="204" customWidth="1"/>
    <col min="12" max="12" width="33.8515625" style="204" customWidth="1"/>
    <col min="13" max="16384" width="11.421875" style="204" customWidth="1"/>
  </cols>
  <sheetData>
    <row r="1" spans="2:12" ht="26.25">
      <c r="B1" s="201"/>
      <c r="C1" s="202"/>
      <c r="D1" s="201"/>
      <c r="E1" s="201"/>
      <c r="F1" s="203"/>
      <c r="G1" s="203"/>
      <c r="H1" s="201"/>
      <c r="I1" s="201"/>
      <c r="J1" s="201"/>
      <c r="K1" s="201"/>
      <c r="L1" s="201"/>
    </row>
    <row r="2" spans="1:12" ht="45">
      <c r="A2" s="205"/>
      <c r="B2" s="206"/>
      <c r="C2" s="207"/>
      <c r="D2" s="288" t="s">
        <v>32</v>
      </c>
      <c r="E2" s="280"/>
      <c r="F2" s="382" t="s">
        <v>235</v>
      </c>
      <c r="G2" s="382"/>
      <c r="H2" s="382"/>
      <c r="I2" s="409" t="s">
        <v>359</v>
      </c>
      <c r="J2" s="280"/>
      <c r="K2" s="297" t="s">
        <v>177</v>
      </c>
      <c r="L2" s="296">
        <v>43325</v>
      </c>
    </row>
    <row r="3" spans="1:12" ht="35.25" customHeight="1">
      <c r="A3" s="205"/>
      <c r="B3" s="201"/>
      <c r="C3" s="202"/>
      <c r="D3" s="346" t="s">
        <v>181</v>
      </c>
      <c r="E3" s="347"/>
      <c r="F3" s="347"/>
      <c r="G3" s="347"/>
      <c r="H3" s="347"/>
      <c r="I3" s="283">
        <f>G24</f>
        <v>-0.8790945064342537</v>
      </c>
      <c r="J3" s="284" t="s">
        <v>182</v>
      </c>
      <c r="K3" s="285">
        <f>G13</f>
        <v>2028</v>
      </c>
      <c r="L3" s="286" t="s">
        <v>187</v>
      </c>
    </row>
    <row r="4" spans="1:12" ht="35.25" customHeight="1">
      <c r="A4" s="205"/>
      <c r="B4" s="201"/>
      <c r="C4" s="202"/>
      <c r="D4" s="287" t="s">
        <v>186</v>
      </c>
      <c r="E4" s="281">
        <f>L7</f>
        <v>2015</v>
      </c>
      <c r="F4" s="386" t="s">
        <v>183</v>
      </c>
      <c r="G4" s="386"/>
      <c r="H4" s="386"/>
      <c r="I4" s="386"/>
      <c r="J4" s="386"/>
      <c r="K4" s="386"/>
      <c r="L4" s="387"/>
    </row>
    <row r="5" spans="1:12" ht="35.25" customHeight="1">
      <c r="A5" s="205"/>
      <c r="B5" s="201"/>
      <c r="C5" s="202"/>
      <c r="D5" s="383" t="s">
        <v>184</v>
      </c>
      <c r="E5" s="384"/>
      <c r="F5" s="384"/>
      <c r="G5" s="384"/>
      <c r="H5" s="384"/>
      <c r="I5" s="384"/>
      <c r="J5" s="384"/>
      <c r="K5" s="384"/>
      <c r="L5" s="385"/>
    </row>
    <row r="6" spans="1:12" ht="27" thickBot="1">
      <c r="A6" s="205"/>
      <c r="B6" s="208"/>
      <c r="C6" s="209"/>
      <c r="D6" s="348"/>
      <c r="E6" s="349"/>
      <c r="F6" s="349"/>
      <c r="G6" s="349"/>
      <c r="H6" s="349"/>
      <c r="I6" s="349"/>
      <c r="J6" s="349"/>
      <c r="K6" s="349"/>
      <c r="L6" s="349"/>
    </row>
    <row r="7" spans="2:12" ht="33.75" customHeight="1" thickBot="1">
      <c r="B7" s="201"/>
      <c r="C7" s="202"/>
      <c r="D7" s="210" t="s">
        <v>138</v>
      </c>
      <c r="E7" s="34">
        <f>'CO2-Schulbilanz'!E8</f>
        <v>434372.53599999996</v>
      </c>
      <c r="F7" s="355" t="s">
        <v>185</v>
      </c>
      <c r="G7" s="356"/>
      <c r="H7" s="356"/>
      <c r="I7" s="356"/>
      <c r="J7" s="356"/>
      <c r="K7" s="356"/>
      <c r="L7" s="282">
        <f>'CO2-Schulbilanz'!E6</f>
        <v>2015</v>
      </c>
    </row>
    <row r="8" spans="2:12" ht="26.25">
      <c r="B8" s="201"/>
      <c r="C8" s="202"/>
      <c r="D8" s="201"/>
      <c r="E8" s="201"/>
      <c r="F8" s="201"/>
      <c r="G8" s="201"/>
      <c r="H8" s="211"/>
      <c r="I8" s="212"/>
      <c r="J8" s="212"/>
      <c r="K8" s="212"/>
      <c r="L8" s="212"/>
    </row>
    <row r="9" spans="2:12" ht="33.75">
      <c r="B9" s="201"/>
      <c r="C9" s="202"/>
      <c r="D9" s="210" t="s">
        <v>24</v>
      </c>
      <c r="E9" s="213"/>
      <c r="F9" s="214"/>
      <c r="G9" s="214"/>
      <c r="H9" s="211"/>
      <c r="I9" s="212"/>
      <c r="J9" s="212"/>
      <c r="K9" s="212"/>
      <c r="L9" s="212"/>
    </row>
    <row r="10" spans="2:12" ht="36" customHeight="1" thickBot="1">
      <c r="B10" s="201"/>
      <c r="C10" s="202"/>
      <c r="D10" s="350" t="s">
        <v>118</v>
      </c>
      <c r="E10" s="350"/>
      <c r="F10" s="350"/>
      <c r="G10" s="350"/>
      <c r="H10" s="350"/>
      <c r="I10" s="350"/>
      <c r="J10" s="350"/>
      <c r="K10" s="350"/>
      <c r="L10" s="350"/>
    </row>
    <row r="11" spans="2:12" ht="32.25" customHeight="1">
      <c r="B11" s="201"/>
      <c r="C11" s="202"/>
      <c r="D11" s="330" t="s">
        <v>119</v>
      </c>
      <c r="E11" s="331"/>
      <c r="F11" s="331"/>
      <c r="G11" s="351"/>
      <c r="H11" s="201"/>
      <c r="I11" s="212"/>
      <c r="J11" s="212"/>
      <c r="K11" s="212"/>
      <c r="L11" s="212"/>
    </row>
    <row r="12" spans="2:12" ht="32.25" customHeight="1">
      <c r="B12" s="201"/>
      <c r="C12" s="202"/>
      <c r="D12" s="216"/>
      <c r="E12" s="217" t="s">
        <v>151</v>
      </c>
      <c r="F12" s="217" t="s">
        <v>152</v>
      </c>
      <c r="G12" s="218" t="s">
        <v>153</v>
      </c>
      <c r="H12" s="201"/>
      <c r="I12" s="212"/>
      <c r="J12" s="212"/>
      <c r="K12" s="212"/>
      <c r="L12" s="212"/>
    </row>
    <row r="13" spans="2:12" ht="30" thickBot="1">
      <c r="B13" s="201"/>
      <c r="C13" s="202"/>
      <c r="D13" s="219" t="s">
        <v>25</v>
      </c>
      <c r="E13" s="267">
        <v>2018</v>
      </c>
      <c r="F13" s="220">
        <f>E13+3</f>
        <v>2021</v>
      </c>
      <c r="G13" s="221">
        <f>E13+10</f>
        <v>2028</v>
      </c>
      <c r="H13" s="201"/>
      <c r="I13" s="212"/>
      <c r="J13" s="212"/>
      <c r="K13" s="212"/>
      <c r="L13" s="212"/>
    </row>
    <row r="14" spans="2:12" ht="39.75" customHeight="1">
      <c r="B14" s="201"/>
      <c r="C14" s="202"/>
      <c r="D14" s="222" t="s">
        <v>102</v>
      </c>
      <c r="E14" s="223">
        <f>IF(J34=0,"",J34)</f>
      </c>
      <c r="F14" s="223">
        <f>IF(K34=0,"",K34)</f>
      </c>
      <c r="G14" s="224">
        <f>IF(L34=0,"",L34)</f>
        <v>40000</v>
      </c>
      <c r="H14" s="201"/>
      <c r="I14" s="332" t="s">
        <v>236</v>
      </c>
      <c r="J14" s="333"/>
      <c r="K14" s="212"/>
      <c r="L14" s="212"/>
    </row>
    <row r="15" spans="2:12" ht="39.75" customHeight="1">
      <c r="B15" s="201"/>
      <c r="C15" s="202"/>
      <c r="D15" s="222" t="s">
        <v>26</v>
      </c>
      <c r="E15" s="223">
        <f>IF(J63=0,"",J63)</f>
        <v>39300</v>
      </c>
      <c r="F15" s="223">
        <f>IF(K63=0,"",K63)</f>
        <v>103400</v>
      </c>
      <c r="G15" s="224">
        <f>IF(L63=0,"",L63)</f>
        <v>291400</v>
      </c>
      <c r="H15" s="201"/>
      <c r="I15" s="334"/>
      <c r="J15" s="335"/>
      <c r="K15" s="212"/>
      <c r="L15" s="212"/>
    </row>
    <row r="16" spans="2:12" ht="39.75" customHeight="1" thickBot="1">
      <c r="B16" s="201"/>
      <c r="C16" s="202"/>
      <c r="D16" s="222" t="s">
        <v>1</v>
      </c>
      <c r="E16" s="223">
        <f>IF(J89=0,"",J89)</f>
        <v>16550</v>
      </c>
      <c r="F16" s="223">
        <f>IF(K89=0,"",K89)</f>
        <v>48500</v>
      </c>
      <c r="G16" s="224">
        <f>IF(L89=0,"",L89)</f>
        <v>70400</v>
      </c>
      <c r="H16" s="201"/>
      <c r="I16" s="336"/>
      <c r="J16" s="337"/>
      <c r="K16" s="212"/>
      <c r="L16" s="212"/>
    </row>
    <row r="17" spans="2:12" ht="39.75" customHeight="1">
      <c r="B17" s="201"/>
      <c r="C17" s="202"/>
      <c r="D17" s="222" t="s">
        <v>27</v>
      </c>
      <c r="E17" s="223">
        <f>IF(J113=0,"",J113)</f>
        <v>4500</v>
      </c>
      <c r="F17" s="223">
        <f>IF(K113=0,"",K113)</f>
        <v>13400</v>
      </c>
      <c r="G17" s="224">
        <f>IF(L113=0,"",L113)</f>
        <v>22300</v>
      </c>
      <c r="H17" s="201"/>
      <c r="I17" s="212"/>
      <c r="J17" s="212"/>
      <c r="K17" s="212"/>
      <c r="L17" s="212"/>
    </row>
    <row r="18" spans="2:12" ht="39.75" customHeight="1">
      <c r="B18" s="201"/>
      <c r="C18" s="202"/>
      <c r="D18" s="222" t="s">
        <v>28</v>
      </c>
      <c r="E18" s="223">
        <f>IF(J137=0,"",J137)</f>
      </c>
      <c r="F18" s="223">
        <f>IF(K137=0,"",K137)</f>
      </c>
      <c r="G18" s="224">
        <f>IF(L137=0,"",L137)</f>
      </c>
      <c r="H18" s="201"/>
      <c r="I18" s="212"/>
      <c r="J18" s="212"/>
      <c r="K18" s="212"/>
      <c r="L18" s="212"/>
    </row>
    <row r="19" spans="2:12" ht="39.75" customHeight="1">
      <c r="B19" s="201"/>
      <c r="C19" s="202"/>
      <c r="D19" s="222" t="s">
        <v>29</v>
      </c>
      <c r="E19" s="223">
        <f>IF(J149=0,"",J149)</f>
      </c>
      <c r="F19" s="223">
        <f>IF(K149=0,"",K149)</f>
      </c>
      <c r="G19" s="224">
        <f>IF(L149=0,"",L149)</f>
      </c>
      <c r="H19" s="201"/>
      <c r="I19" s="212"/>
      <c r="J19" s="212"/>
      <c r="K19" s="212"/>
      <c r="L19" s="212"/>
    </row>
    <row r="20" spans="2:12" ht="39.75" customHeight="1" thickBot="1">
      <c r="B20" s="201"/>
      <c r="C20" s="202"/>
      <c r="D20" s="225" t="s">
        <v>4</v>
      </c>
      <c r="E20" s="226">
        <f>IF(J166=0,"",J166)</f>
      </c>
      <c r="F20" s="226">
        <f>IF(K166=0,"",K166)</f>
      </c>
      <c r="G20" s="227">
        <f>IF(L166=0,"",L166)</f>
      </c>
      <c r="H20" s="201"/>
      <c r="I20" s="212"/>
      <c r="J20" s="212"/>
      <c r="K20" s="212"/>
      <c r="L20" s="212"/>
    </row>
    <row r="21" spans="2:12" ht="26.25">
      <c r="B21" s="201"/>
      <c r="C21" s="202"/>
      <c r="D21" s="369" t="s">
        <v>30</v>
      </c>
      <c r="E21" s="228">
        <f>-SUM(E14:E20)</f>
        <v>-60350</v>
      </c>
      <c r="F21" s="228">
        <f>-SUM(F14:F20)</f>
        <v>-165300</v>
      </c>
      <c r="G21" s="229">
        <f>-SUM(G14:G20)</f>
        <v>-424100</v>
      </c>
      <c r="H21" s="201"/>
      <c r="I21" s="212"/>
      <c r="J21" s="212"/>
      <c r="K21" s="212"/>
      <c r="L21" s="212"/>
    </row>
    <row r="22" spans="2:12" ht="27" thickBot="1">
      <c r="B22" s="201"/>
      <c r="C22" s="202"/>
      <c r="D22" s="370"/>
      <c r="E22" s="230">
        <f>E21/$E$7</f>
        <v>-0.13893603991574643</v>
      </c>
      <c r="F22" s="230">
        <f>F21/$E$7</f>
        <v>-0.38054892126052836</v>
      </c>
      <c r="G22" s="231">
        <f>G21/$E$7</f>
        <v>-0.9763508621088328</v>
      </c>
      <c r="H22" s="201"/>
      <c r="I22" s="212"/>
      <c r="J22" s="212"/>
      <c r="K22" s="212"/>
      <c r="L22" s="212"/>
    </row>
    <row r="23" spans="2:12" ht="26.25">
      <c r="B23" s="201"/>
      <c r="C23" s="202"/>
      <c r="D23" s="369" t="s">
        <v>31</v>
      </c>
      <c r="E23" s="228">
        <f>+'CO2-Schulbilanz'!H12</f>
        <v>-167613.50232900004</v>
      </c>
      <c r="F23" s="228">
        <f>+'CO2-Schulbilanz'!K12</f>
        <v>-270549.14444679715</v>
      </c>
      <c r="G23" s="229">
        <f>+'CO2-Schulbilanz'!R12</f>
        <v>-381854.5101435151</v>
      </c>
      <c r="H23" s="201"/>
      <c r="I23" s="212"/>
      <c r="J23" s="212"/>
      <c r="K23" s="212"/>
      <c r="L23" s="212"/>
    </row>
    <row r="24" spans="2:12" ht="27" thickBot="1">
      <c r="B24" s="201"/>
      <c r="C24" s="202"/>
      <c r="D24" s="370"/>
      <c r="E24" s="230">
        <f>E23/$E$7</f>
        <v>-0.38587500000000013</v>
      </c>
      <c r="F24" s="230">
        <f>F23/$E$7</f>
        <v>-0.6228504843750001</v>
      </c>
      <c r="G24" s="231">
        <f>G23/$E$7</f>
        <v>-0.8790945064342537</v>
      </c>
      <c r="H24" s="201"/>
      <c r="I24" s="212"/>
      <c r="J24" s="212"/>
      <c r="K24" s="212"/>
      <c r="L24" s="212"/>
    </row>
    <row r="25" spans="2:12" ht="26.25">
      <c r="B25" s="201"/>
      <c r="C25" s="202"/>
      <c r="D25" s="232"/>
      <c r="E25" s="213"/>
      <c r="F25" s="214"/>
      <c r="G25" s="214"/>
      <c r="H25" s="211"/>
      <c r="I25" s="212"/>
      <c r="J25" s="212"/>
      <c r="K25" s="212"/>
      <c r="L25" s="212"/>
    </row>
    <row r="26" spans="2:12" ht="33.75">
      <c r="B26" s="201"/>
      <c r="C26" s="202"/>
      <c r="D26" s="233" t="s">
        <v>32</v>
      </c>
      <c r="E26" s="234"/>
      <c r="F26" s="235"/>
      <c r="G26" s="235"/>
      <c r="H26" s="201"/>
      <c r="I26" s="201"/>
      <c r="J26" s="201"/>
      <c r="K26" s="201"/>
      <c r="L26" s="235"/>
    </row>
    <row r="27" spans="2:12" ht="53.25" customHeight="1">
      <c r="B27" s="201"/>
      <c r="C27" s="202"/>
      <c r="D27" s="350" t="s">
        <v>33</v>
      </c>
      <c r="E27" s="350"/>
      <c r="F27" s="350"/>
      <c r="G27" s="350"/>
      <c r="H27" s="350"/>
      <c r="I27" s="350"/>
      <c r="J27" s="350"/>
      <c r="K27" s="350"/>
      <c r="L27" s="350"/>
    </row>
    <row r="28" spans="2:12" ht="26.25">
      <c r="B28" s="201"/>
      <c r="C28" s="202"/>
      <c r="D28" s="215"/>
      <c r="E28" s="215"/>
      <c r="F28" s="215"/>
      <c r="G28" s="215"/>
      <c r="H28" s="215"/>
      <c r="I28" s="215"/>
      <c r="J28" s="215"/>
      <c r="K28" s="215"/>
      <c r="L28" s="215"/>
    </row>
    <row r="29" spans="2:12" ht="34.5" thickBot="1">
      <c r="B29" s="201"/>
      <c r="C29" s="236"/>
      <c r="D29" s="357" t="s">
        <v>91</v>
      </c>
      <c r="E29" s="358"/>
      <c r="F29" s="358"/>
      <c r="G29" s="358"/>
      <c r="H29" s="358"/>
      <c r="I29" s="358"/>
      <c r="J29" s="358"/>
      <c r="K29" s="358"/>
      <c r="L29" s="359"/>
    </row>
    <row r="30" spans="2:12" ht="26.25">
      <c r="B30" s="201"/>
      <c r="C30" s="237"/>
      <c r="D30" s="352" t="s">
        <v>172</v>
      </c>
      <c r="E30" s="353"/>
      <c r="F30" s="353"/>
      <c r="G30" s="353"/>
      <c r="H30" s="353"/>
      <c r="I30" s="353"/>
      <c r="J30" s="353"/>
      <c r="K30" s="353"/>
      <c r="L30" s="354"/>
    </row>
    <row r="31" spans="2:12" ht="41.25" customHeight="1">
      <c r="B31" s="201"/>
      <c r="C31" s="338" t="s">
        <v>35</v>
      </c>
      <c r="D31" s="345" t="s">
        <v>36</v>
      </c>
      <c r="E31" s="338" t="s">
        <v>37</v>
      </c>
      <c r="F31" s="345" t="s">
        <v>357</v>
      </c>
      <c r="G31" s="338" t="s">
        <v>121</v>
      </c>
      <c r="H31" s="345" t="s">
        <v>38</v>
      </c>
      <c r="I31" s="338" t="s">
        <v>39</v>
      </c>
      <c r="J31" s="338" t="s">
        <v>40</v>
      </c>
      <c r="K31" s="338"/>
      <c r="L31" s="338"/>
    </row>
    <row r="32" spans="2:12" ht="18">
      <c r="B32" s="201"/>
      <c r="C32" s="338"/>
      <c r="D32" s="345"/>
      <c r="E32" s="338"/>
      <c r="F32" s="345"/>
      <c r="G32" s="338"/>
      <c r="H32" s="345"/>
      <c r="I32" s="338"/>
      <c r="J32" s="238" t="s">
        <v>151</v>
      </c>
      <c r="K32" s="238" t="s">
        <v>152</v>
      </c>
      <c r="L32" s="238" t="s">
        <v>153</v>
      </c>
    </row>
    <row r="33" spans="2:12" ht="20.25">
      <c r="B33" s="201"/>
      <c r="C33" s="338"/>
      <c r="D33" s="345"/>
      <c r="E33" s="371"/>
      <c r="F33" s="345"/>
      <c r="G33" s="338"/>
      <c r="H33" s="345"/>
      <c r="I33" s="338"/>
      <c r="J33" s="239">
        <f>E$13</f>
        <v>2018</v>
      </c>
      <c r="K33" s="239">
        <f>F$13</f>
        <v>2021</v>
      </c>
      <c r="L33" s="239">
        <f>G$13</f>
        <v>2028</v>
      </c>
    </row>
    <row r="34" spans="2:12" ht="26.25">
      <c r="B34" s="201"/>
      <c r="C34" s="240"/>
      <c r="D34" s="241"/>
      <c r="E34" s="242"/>
      <c r="F34" s="319"/>
      <c r="G34" s="242"/>
      <c r="H34" s="242"/>
      <c r="I34" s="170" t="s">
        <v>137</v>
      </c>
      <c r="J34" s="243">
        <f>SUM(J35:J41)</f>
        <v>0</v>
      </c>
      <c r="K34" s="243">
        <f>SUM(K35:K41)</f>
        <v>0</v>
      </c>
      <c r="L34" s="243">
        <f>SUM(L35:L41)</f>
        <v>40000</v>
      </c>
    </row>
    <row r="35" spans="2:12" ht="75" customHeight="1">
      <c r="B35" s="201"/>
      <c r="C35" s="244" t="s">
        <v>92</v>
      </c>
      <c r="D35" s="317" t="s">
        <v>222</v>
      </c>
      <c r="E35" s="28"/>
      <c r="F35" s="320">
        <v>2018</v>
      </c>
      <c r="G35" s="31"/>
      <c r="H35" s="320" t="s">
        <v>283</v>
      </c>
      <c r="I35" s="28"/>
      <c r="J35" s="26"/>
      <c r="K35" s="26"/>
      <c r="L35" s="26"/>
    </row>
    <row r="36" spans="2:12" ht="75" customHeight="1">
      <c r="B36" s="201"/>
      <c r="C36" s="244" t="s">
        <v>93</v>
      </c>
      <c r="D36" s="317" t="s">
        <v>344</v>
      </c>
      <c r="E36" s="28"/>
      <c r="F36" s="320">
        <v>2018</v>
      </c>
      <c r="G36" s="31"/>
      <c r="H36" s="320" t="s">
        <v>346</v>
      </c>
      <c r="I36" s="28"/>
      <c r="J36" s="26"/>
      <c r="K36" s="26"/>
      <c r="L36" s="26"/>
    </row>
    <row r="37" spans="2:12" ht="75" customHeight="1">
      <c r="B37" s="201"/>
      <c r="C37" s="244" t="s">
        <v>94</v>
      </c>
      <c r="D37" s="317" t="s">
        <v>223</v>
      </c>
      <c r="E37" s="28"/>
      <c r="F37" s="320">
        <v>2018</v>
      </c>
      <c r="G37" s="31"/>
      <c r="H37" s="320" t="s">
        <v>283</v>
      </c>
      <c r="I37" s="28"/>
      <c r="J37" s="26"/>
      <c r="K37" s="26"/>
      <c r="L37" s="26"/>
    </row>
    <row r="38" spans="2:12" ht="263.25">
      <c r="B38" s="201"/>
      <c r="C38" s="244" t="s">
        <v>95</v>
      </c>
      <c r="D38" s="318" t="s">
        <v>356</v>
      </c>
      <c r="E38" s="28"/>
      <c r="F38" s="320">
        <v>2018</v>
      </c>
      <c r="G38" s="31"/>
      <c r="H38" s="320" t="s">
        <v>301</v>
      </c>
      <c r="I38" s="28"/>
      <c r="J38" s="26"/>
      <c r="K38" s="26"/>
      <c r="L38" s="26"/>
    </row>
    <row r="39" spans="2:12" ht="283.5">
      <c r="B39" s="201"/>
      <c r="C39" s="244" t="s">
        <v>96</v>
      </c>
      <c r="D39" s="317" t="s">
        <v>286</v>
      </c>
      <c r="E39" s="28"/>
      <c r="F39" s="320">
        <v>2019</v>
      </c>
      <c r="G39" s="31"/>
      <c r="H39" s="320" t="s">
        <v>283</v>
      </c>
      <c r="I39" s="28"/>
      <c r="J39" s="26"/>
      <c r="K39" s="26"/>
      <c r="L39" s="26"/>
    </row>
    <row r="40" spans="2:12" ht="222" customHeight="1">
      <c r="B40" s="201"/>
      <c r="C40" s="372" t="s">
        <v>97</v>
      </c>
      <c r="D40" s="388" t="s">
        <v>347</v>
      </c>
      <c r="E40" s="341"/>
      <c r="F40" s="339">
        <v>2020</v>
      </c>
      <c r="G40" s="343" t="s">
        <v>124</v>
      </c>
      <c r="H40" s="339" t="s">
        <v>284</v>
      </c>
      <c r="I40" s="341"/>
      <c r="J40" s="26" t="s">
        <v>270</v>
      </c>
      <c r="K40" s="26"/>
      <c r="L40" s="26" t="s">
        <v>345</v>
      </c>
    </row>
    <row r="41" spans="2:12" ht="41.25" customHeight="1">
      <c r="B41" s="201"/>
      <c r="C41" s="373"/>
      <c r="D41" s="389"/>
      <c r="E41" s="342"/>
      <c r="F41" s="340"/>
      <c r="G41" s="344"/>
      <c r="H41" s="340"/>
      <c r="I41" s="342"/>
      <c r="J41" s="26"/>
      <c r="K41" s="26"/>
      <c r="L41" s="26">
        <v>40000</v>
      </c>
    </row>
    <row r="42" spans="2:12" ht="101.25">
      <c r="B42" s="201"/>
      <c r="C42" s="244" t="s">
        <v>98</v>
      </c>
      <c r="D42" s="317" t="s">
        <v>288</v>
      </c>
      <c r="E42" s="32"/>
      <c r="F42" s="320">
        <v>2019</v>
      </c>
      <c r="G42" s="31"/>
      <c r="H42" s="320" t="s">
        <v>283</v>
      </c>
      <c r="I42" s="28"/>
      <c r="J42" s="26"/>
      <c r="K42" s="26"/>
      <c r="L42" s="26"/>
    </row>
    <row r="43" spans="2:12" ht="121.5">
      <c r="B43" s="201"/>
      <c r="C43" s="244" t="s">
        <v>99</v>
      </c>
      <c r="D43" s="317" t="s">
        <v>295</v>
      </c>
      <c r="E43" s="32"/>
      <c r="F43" s="320">
        <v>2019</v>
      </c>
      <c r="G43" s="31"/>
      <c r="H43" s="321" t="s">
        <v>283</v>
      </c>
      <c r="I43" s="28"/>
      <c r="J43" s="26"/>
      <c r="K43" s="26"/>
      <c r="L43" s="26"/>
    </row>
    <row r="44" spans="2:12" ht="136.5" customHeight="1">
      <c r="B44" s="201"/>
      <c r="C44" s="244" t="s">
        <v>100</v>
      </c>
      <c r="D44" s="318" t="s">
        <v>348</v>
      </c>
      <c r="E44" s="32"/>
      <c r="F44" s="320">
        <v>2018</v>
      </c>
      <c r="G44" s="31"/>
      <c r="H44" s="320" t="s">
        <v>284</v>
      </c>
      <c r="I44" s="28"/>
      <c r="J44" s="26"/>
      <c r="K44" s="26"/>
      <c r="L44" s="26"/>
    </row>
    <row r="45" spans="2:12" ht="141.75">
      <c r="B45" s="201"/>
      <c r="C45" s="244" t="s">
        <v>101</v>
      </c>
      <c r="D45" s="318" t="s">
        <v>246</v>
      </c>
      <c r="E45" s="32"/>
      <c r="F45" s="320">
        <v>2019</v>
      </c>
      <c r="G45" s="31"/>
      <c r="H45" s="320" t="s">
        <v>283</v>
      </c>
      <c r="I45" s="28" t="s">
        <v>284</v>
      </c>
      <c r="J45" s="26"/>
      <c r="K45" s="26"/>
      <c r="L45" s="26"/>
    </row>
    <row r="46" spans="2:12" ht="60.75">
      <c r="B46" s="201"/>
      <c r="C46" s="244" t="s">
        <v>241</v>
      </c>
      <c r="D46" s="318" t="s">
        <v>250</v>
      </c>
      <c r="E46" s="32"/>
      <c r="F46" s="320">
        <v>2019</v>
      </c>
      <c r="G46" s="31"/>
      <c r="H46" s="320" t="s">
        <v>296</v>
      </c>
      <c r="I46" s="28" t="s">
        <v>297</v>
      </c>
      <c r="J46" s="26"/>
      <c r="K46" s="26"/>
      <c r="L46" s="26"/>
    </row>
    <row r="47" spans="2:12" ht="344.25">
      <c r="B47" s="201"/>
      <c r="C47" s="244" t="s">
        <v>243</v>
      </c>
      <c r="D47" s="318" t="s">
        <v>299</v>
      </c>
      <c r="E47" s="32"/>
      <c r="F47" s="320">
        <v>2019</v>
      </c>
      <c r="G47" s="31"/>
      <c r="H47" s="320" t="s">
        <v>284</v>
      </c>
      <c r="I47" s="28"/>
      <c r="J47" s="26"/>
      <c r="K47" s="26" t="s">
        <v>300</v>
      </c>
      <c r="L47" s="26"/>
    </row>
    <row r="48" spans="2:12" ht="101.25">
      <c r="B48" s="201"/>
      <c r="C48" s="244" t="s">
        <v>244</v>
      </c>
      <c r="D48" s="317" t="s">
        <v>298</v>
      </c>
      <c r="E48" s="32"/>
      <c r="F48" s="320">
        <v>2020</v>
      </c>
      <c r="G48" s="31"/>
      <c r="H48" s="320" t="s">
        <v>283</v>
      </c>
      <c r="I48" s="28"/>
      <c r="J48" s="26"/>
      <c r="K48" s="26"/>
      <c r="L48" s="26"/>
    </row>
    <row r="49" spans="2:12" ht="121.5">
      <c r="B49" s="201"/>
      <c r="C49" s="244" t="s">
        <v>245</v>
      </c>
      <c r="D49" s="317" t="s">
        <v>291</v>
      </c>
      <c r="E49" s="32"/>
      <c r="F49" s="320">
        <v>2019</v>
      </c>
      <c r="G49" s="31"/>
      <c r="H49" s="320" t="s">
        <v>290</v>
      </c>
      <c r="I49" s="28"/>
      <c r="J49" s="26" t="s">
        <v>273</v>
      </c>
      <c r="K49" s="26" t="s">
        <v>274</v>
      </c>
      <c r="L49" s="26" t="str">
        <f>K49</f>
        <v>Jährlich in mindestens einem Jahrgang, SuS entwickeln weitere Klimaschutzmaßnahmen</v>
      </c>
    </row>
    <row r="50" spans="2:12" ht="101.25">
      <c r="B50" s="201"/>
      <c r="C50" s="244" t="s">
        <v>247</v>
      </c>
      <c r="D50" s="317" t="s">
        <v>292</v>
      </c>
      <c r="E50" s="32"/>
      <c r="F50" s="320">
        <v>2019</v>
      </c>
      <c r="G50" s="31"/>
      <c r="H50" s="320" t="s">
        <v>290</v>
      </c>
      <c r="I50" s="28"/>
      <c r="J50" s="26"/>
      <c r="K50" s="26"/>
      <c r="L50" s="26"/>
    </row>
    <row r="51" spans="2:12" ht="182.25">
      <c r="B51" s="201"/>
      <c r="C51" s="244" t="s">
        <v>248</v>
      </c>
      <c r="D51" s="317" t="s">
        <v>287</v>
      </c>
      <c r="E51" s="32"/>
      <c r="F51" s="320">
        <v>2019</v>
      </c>
      <c r="G51" s="31"/>
      <c r="H51" s="320" t="s">
        <v>283</v>
      </c>
      <c r="I51" s="28"/>
      <c r="J51" s="26" t="s">
        <v>278</v>
      </c>
      <c r="K51" s="26"/>
      <c r="L51" s="26"/>
    </row>
    <row r="52" spans="2:12" ht="121.5">
      <c r="B52" s="201"/>
      <c r="C52" s="244" t="s">
        <v>249</v>
      </c>
      <c r="D52" s="317" t="s">
        <v>282</v>
      </c>
      <c r="E52" s="32"/>
      <c r="F52" s="320">
        <v>2019</v>
      </c>
      <c r="G52" s="31"/>
      <c r="H52" s="320" t="s">
        <v>283</v>
      </c>
      <c r="I52" s="28"/>
      <c r="J52" s="26"/>
      <c r="K52" s="26"/>
      <c r="L52" s="26"/>
    </row>
    <row r="53" spans="2:12" ht="222.75">
      <c r="B53" s="201"/>
      <c r="C53" s="244" t="s">
        <v>271</v>
      </c>
      <c r="D53" s="317" t="s">
        <v>285</v>
      </c>
      <c r="E53" s="32"/>
      <c r="F53" s="320">
        <v>2019</v>
      </c>
      <c r="G53" s="31"/>
      <c r="H53" s="320" t="s">
        <v>283</v>
      </c>
      <c r="I53" s="28"/>
      <c r="J53" s="26"/>
      <c r="K53" s="26"/>
      <c r="L53" s="26"/>
    </row>
    <row r="54" spans="2:12" ht="81">
      <c r="B54" s="201"/>
      <c r="C54" s="244" t="s">
        <v>272</v>
      </c>
      <c r="D54" s="317" t="s">
        <v>289</v>
      </c>
      <c r="E54" s="32"/>
      <c r="F54" s="320">
        <v>2018</v>
      </c>
      <c r="G54" s="31"/>
      <c r="H54" s="320" t="s">
        <v>290</v>
      </c>
      <c r="I54" s="28"/>
      <c r="J54" s="26"/>
      <c r="K54" s="26"/>
      <c r="L54" s="26"/>
    </row>
    <row r="55" spans="2:12" ht="101.25">
      <c r="B55" s="201"/>
      <c r="C55" s="244" t="s">
        <v>276</v>
      </c>
      <c r="D55" s="317" t="s">
        <v>349</v>
      </c>
      <c r="E55" s="32"/>
      <c r="F55" s="320">
        <v>2018</v>
      </c>
      <c r="G55" s="31"/>
      <c r="H55" s="320" t="s">
        <v>301</v>
      </c>
      <c r="I55" s="28"/>
      <c r="J55" s="26"/>
      <c r="K55" s="26"/>
      <c r="L55" s="26"/>
    </row>
    <row r="56" spans="2:12" ht="60.75">
      <c r="B56" s="201"/>
      <c r="C56" s="244" t="s">
        <v>277</v>
      </c>
      <c r="D56" s="317" t="s">
        <v>307</v>
      </c>
      <c r="E56" s="32"/>
      <c r="F56" s="320">
        <v>2018</v>
      </c>
      <c r="G56" s="31"/>
      <c r="H56" s="320" t="s">
        <v>308</v>
      </c>
      <c r="I56" s="28"/>
      <c r="J56" s="26"/>
      <c r="K56" s="26"/>
      <c r="L56" s="26"/>
    </row>
    <row r="57" spans="2:12" ht="26.25">
      <c r="B57" s="201"/>
      <c r="C57" s="202"/>
      <c r="D57" s="206"/>
      <c r="E57" s="245"/>
      <c r="F57" s="246"/>
      <c r="G57" s="246"/>
      <c r="H57" s="206"/>
      <c r="I57" s="247"/>
      <c r="J57" s="248"/>
      <c r="K57" s="248"/>
      <c r="L57" s="248"/>
    </row>
    <row r="58" spans="2:12" ht="34.5" thickBot="1">
      <c r="B58" s="201"/>
      <c r="C58" s="236"/>
      <c r="D58" s="357" t="s">
        <v>34</v>
      </c>
      <c r="E58" s="358"/>
      <c r="F58" s="358"/>
      <c r="G58" s="358"/>
      <c r="H58" s="358"/>
      <c r="I58" s="358"/>
      <c r="J58" s="358"/>
      <c r="K58" s="358"/>
      <c r="L58" s="359"/>
    </row>
    <row r="59" spans="2:12" ht="26.25">
      <c r="B59" s="201"/>
      <c r="C59" s="237"/>
      <c r="D59" s="352" t="s">
        <v>171</v>
      </c>
      <c r="E59" s="353"/>
      <c r="F59" s="353"/>
      <c r="G59" s="353"/>
      <c r="H59" s="353"/>
      <c r="I59" s="353"/>
      <c r="J59" s="353"/>
      <c r="K59" s="353"/>
      <c r="L59" s="354"/>
    </row>
    <row r="60" spans="2:12" ht="48.75" customHeight="1">
      <c r="B60" s="201"/>
      <c r="C60" s="338" t="s">
        <v>35</v>
      </c>
      <c r="D60" s="338" t="s">
        <v>36</v>
      </c>
      <c r="E60" s="338" t="s">
        <v>37</v>
      </c>
      <c r="F60" s="345" t="s">
        <v>357</v>
      </c>
      <c r="G60" s="338" t="str">
        <f>G$31</f>
        <v>Status der Umsetzung</v>
      </c>
      <c r="H60" s="345" t="s">
        <v>38</v>
      </c>
      <c r="I60" s="338" t="s">
        <v>39</v>
      </c>
      <c r="J60" s="338" t="s">
        <v>40</v>
      </c>
      <c r="K60" s="338"/>
      <c r="L60" s="338"/>
    </row>
    <row r="61" spans="2:12" ht="18">
      <c r="B61" s="201"/>
      <c r="C61" s="338"/>
      <c r="D61" s="338"/>
      <c r="E61" s="338"/>
      <c r="F61" s="345"/>
      <c r="G61" s="338"/>
      <c r="H61" s="345"/>
      <c r="I61" s="338"/>
      <c r="J61" s="238" t="s">
        <v>151</v>
      </c>
      <c r="K61" s="238" t="s">
        <v>152</v>
      </c>
      <c r="L61" s="238" t="s">
        <v>153</v>
      </c>
    </row>
    <row r="62" spans="2:12" ht="20.25">
      <c r="B62" s="201"/>
      <c r="C62" s="338"/>
      <c r="D62" s="338"/>
      <c r="E62" s="371"/>
      <c r="F62" s="345"/>
      <c r="G62" s="338"/>
      <c r="H62" s="345"/>
      <c r="I62" s="338"/>
      <c r="J62" s="239">
        <f>E$13</f>
        <v>2018</v>
      </c>
      <c r="K62" s="239">
        <f>F$13</f>
        <v>2021</v>
      </c>
      <c r="L62" s="239">
        <f>G$13</f>
        <v>2028</v>
      </c>
    </row>
    <row r="63" spans="2:12" ht="27.75" customHeight="1">
      <c r="B63" s="201"/>
      <c r="C63" s="366" t="s">
        <v>137</v>
      </c>
      <c r="D63" s="367"/>
      <c r="E63" s="367"/>
      <c r="F63" s="367"/>
      <c r="G63" s="367"/>
      <c r="H63" s="367"/>
      <c r="I63" s="368"/>
      <c r="J63" s="243">
        <f>SUM(J64:J82)</f>
        <v>39300</v>
      </c>
      <c r="K63" s="243">
        <f>SUM(K64:K82)</f>
        <v>103400</v>
      </c>
      <c r="L63" s="243">
        <f>SUM(L64:L82)</f>
        <v>291400</v>
      </c>
    </row>
    <row r="64" spans="2:12" ht="141" customHeight="1">
      <c r="B64" s="201"/>
      <c r="C64" s="372" t="s">
        <v>41</v>
      </c>
      <c r="D64" s="374" t="s">
        <v>317</v>
      </c>
      <c r="E64" s="341"/>
      <c r="F64" s="339">
        <v>2018</v>
      </c>
      <c r="G64" s="343" t="s">
        <v>124</v>
      </c>
      <c r="H64" s="360" t="s">
        <v>340</v>
      </c>
      <c r="I64" s="341" t="s">
        <v>309</v>
      </c>
      <c r="J64" s="26" t="s">
        <v>257</v>
      </c>
      <c r="K64" s="26" t="s">
        <v>258</v>
      </c>
      <c r="L64" s="26"/>
    </row>
    <row r="65" spans="2:12" ht="37.5" customHeight="1">
      <c r="B65" s="201"/>
      <c r="C65" s="373"/>
      <c r="D65" s="375"/>
      <c r="E65" s="342"/>
      <c r="F65" s="340"/>
      <c r="G65" s="344"/>
      <c r="H65" s="361"/>
      <c r="I65" s="342"/>
      <c r="J65" s="26">
        <f>L65/3</f>
        <v>4800</v>
      </c>
      <c r="K65" s="26">
        <f>L65</f>
        <v>14400</v>
      </c>
      <c r="L65" s="26">
        <v>14400</v>
      </c>
    </row>
    <row r="66" spans="2:12" ht="121.5" customHeight="1">
      <c r="B66" s="201"/>
      <c r="C66" s="244" t="s">
        <v>42</v>
      </c>
      <c r="D66" s="322" t="s">
        <v>209</v>
      </c>
      <c r="E66" s="24"/>
      <c r="F66" s="320">
        <v>2018</v>
      </c>
      <c r="G66" s="25" t="s">
        <v>124</v>
      </c>
      <c r="H66" s="320" t="s">
        <v>294</v>
      </c>
      <c r="I66" s="24" t="s">
        <v>311</v>
      </c>
      <c r="J66" s="26">
        <f>L66</f>
        <v>22500</v>
      </c>
      <c r="K66" s="26">
        <f>L66</f>
        <v>22500</v>
      </c>
      <c r="L66" s="26">
        <f>16900+5600</f>
        <v>22500</v>
      </c>
    </row>
    <row r="67" spans="2:12" ht="75" customHeight="1">
      <c r="B67" s="201"/>
      <c r="C67" s="244" t="s">
        <v>43</v>
      </c>
      <c r="D67" s="322" t="s">
        <v>205</v>
      </c>
      <c r="E67" s="24"/>
      <c r="F67" s="323">
        <v>2018</v>
      </c>
      <c r="G67" s="25" t="s">
        <v>125</v>
      </c>
      <c r="H67" s="323" t="s">
        <v>311</v>
      </c>
      <c r="I67" s="33"/>
      <c r="J67" s="26">
        <f>L67</f>
        <v>9600</v>
      </c>
      <c r="K67" s="26">
        <f>L67</f>
        <v>9600</v>
      </c>
      <c r="L67" s="26">
        <f>7200+2400</f>
        <v>9600</v>
      </c>
    </row>
    <row r="68" spans="2:12" ht="101.25">
      <c r="B68" s="201"/>
      <c r="C68" s="244" t="s">
        <v>44</v>
      </c>
      <c r="D68" s="322" t="s">
        <v>206</v>
      </c>
      <c r="E68" s="24"/>
      <c r="F68" s="323">
        <v>2022</v>
      </c>
      <c r="G68" s="25" t="s">
        <v>124</v>
      </c>
      <c r="H68" s="321" t="s">
        <v>311</v>
      </c>
      <c r="I68" s="24" t="s">
        <v>313</v>
      </c>
      <c r="J68" s="26"/>
      <c r="K68" s="26"/>
      <c r="L68" s="26"/>
    </row>
    <row r="69" spans="2:12" ht="80.25" customHeight="1">
      <c r="B69" s="201"/>
      <c r="C69" s="372" t="s">
        <v>45</v>
      </c>
      <c r="D69" s="388" t="s">
        <v>210</v>
      </c>
      <c r="E69" s="380"/>
      <c r="F69" s="364">
        <v>2018</v>
      </c>
      <c r="G69" s="362" t="s">
        <v>125</v>
      </c>
      <c r="H69" s="364" t="s">
        <v>284</v>
      </c>
      <c r="I69" s="380" t="s">
        <v>319</v>
      </c>
      <c r="J69" s="26" t="s">
        <v>211</v>
      </c>
      <c r="K69" s="26" t="s">
        <v>212</v>
      </c>
      <c r="L69" s="26" t="s">
        <v>259</v>
      </c>
    </row>
    <row r="70" spans="2:12" ht="33.75" customHeight="1">
      <c r="B70" s="201"/>
      <c r="C70" s="373"/>
      <c r="D70" s="389"/>
      <c r="E70" s="381"/>
      <c r="F70" s="365"/>
      <c r="G70" s="363"/>
      <c r="H70" s="365"/>
      <c r="I70" s="381"/>
      <c r="J70" s="26">
        <f>K70/4</f>
        <v>2400</v>
      </c>
      <c r="K70" s="26">
        <f>L70</f>
        <v>9600</v>
      </c>
      <c r="L70" s="26">
        <f>9600</f>
        <v>9600</v>
      </c>
    </row>
    <row r="71" spans="2:12" ht="75" customHeight="1">
      <c r="B71" s="201"/>
      <c r="C71" s="244" t="s">
        <v>46</v>
      </c>
      <c r="D71" s="317" t="s">
        <v>318</v>
      </c>
      <c r="E71" s="24"/>
      <c r="F71" s="323">
        <v>2018</v>
      </c>
      <c r="G71" s="25"/>
      <c r="H71" s="323" t="s">
        <v>284</v>
      </c>
      <c r="I71" s="24" t="s">
        <v>311</v>
      </c>
      <c r="J71" s="26"/>
      <c r="K71" s="26"/>
      <c r="L71" s="26"/>
    </row>
    <row r="72" spans="2:12" ht="66.75" customHeight="1">
      <c r="B72" s="201"/>
      <c r="C72" s="372" t="s">
        <v>47</v>
      </c>
      <c r="D72" s="388" t="s">
        <v>207</v>
      </c>
      <c r="E72" s="380"/>
      <c r="F72" s="364">
        <v>2021</v>
      </c>
      <c r="G72" s="362" t="s">
        <v>124</v>
      </c>
      <c r="H72" s="364" t="s">
        <v>284</v>
      </c>
      <c r="I72" s="341" t="s">
        <v>313</v>
      </c>
      <c r="J72" s="26" t="s">
        <v>230</v>
      </c>
      <c r="K72" s="26" t="s">
        <v>231</v>
      </c>
      <c r="L72" s="26"/>
    </row>
    <row r="73" spans="2:12" ht="39" customHeight="1">
      <c r="B73" s="201"/>
      <c r="C73" s="373"/>
      <c r="D73" s="389"/>
      <c r="E73" s="381"/>
      <c r="F73" s="365"/>
      <c r="G73" s="363"/>
      <c r="H73" s="365"/>
      <c r="I73" s="342"/>
      <c r="J73" s="26"/>
      <c r="K73" s="26">
        <f>L73</f>
        <v>40900</v>
      </c>
      <c r="L73" s="26">
        <f>4800+36100</f>
        <v>40900</v>
      </c>
    </row>
    <row r="74" spans="2:12" ht="75" customHeight="1">
      <c r="B74" s="201"/>
      <c r="C74" s="244" t="s">
        <v>48</v>
      </c>
      <c r="D74" s="322" t="s">
        <v>208</v>
      </c>
      <c r="E74" s="24"/>
      <c r="F74" s="323">
        <v>2022</v>
      </c>
      <c r="G74" s="25" t="s">
        <v>124</v>
      </c>
      <c r="H74" s="323" t="s">
        <v>283</v>
      </c>
      <c r="I74" s="24"/>
      <c r="J74" s="26"/>
      <c r="K74" s="26"/>
      <c r="L74" s="26">
        <v>9500</v>
      </c>
    </row>
    <row r="75" spans="2:12" ht="75" customHeight="1">
      <c r="B75" s="201"/>
      <c r="C75" s="244" t="s">
        <v>49</v>
      </c>
      <c r="D75" s="322" t="s">
        <v>213</v>
      </c>
      <c r="E75" s="24"/>
      <c r="F75" s="323">
        <v>2022</v>
      </c>
      <c r="G75" s="25" t="s">
        <v>124</v>
      </c>
      <c r="H75" s="323" t="s">
        <v>284</v>
      </c>
      <c r="I75" s="24"/>
      <c r="J75" s="26"/>
      <c r="K75" s="26"/>
      <c r="L75" s="26">
        <f>12000+12000</f>
        <v>24000</v>
      </c>
    </row>
    <row r="76" spans="2:12" ht="133.5" customHeight="1">
      <c r="B76" s="201"/>
      <c r="C76" s="372" t="s">
        <v>50</v>
      </c>
      <c r="D76" s="388" t="s">
        <v>232</v>
      </c>
      <c r="E76" s="380"/>
      <c r="F76" s="364">
        <v>2022</v>
      </c>
      <c r="G76" s="362" t="s">
        <v>124</v>
      </c>
      <c r="H76" s="364" t="s">
        <v>284</v>
      </c>
      <c r="I76" s="380" t="s">
        <v>320</v>
      </c>
      <c r="J76" s="26" t="s">
        <v>316</v>
      </c>
      <c r="K76" s="26" t="s">
        <v>315</v>
      </c>
      <c r="L76" s="26" t="s">
        <v>260</v>
      </c>
    </row>
    <row r="77" spans="2:12" ht="33.75" customHeight="1">
      <c r="B77" s="201"/>
      <c r="C77" s="373"/>
      <c r="D77" s="389"/>
      <c r="E77" s="381"/>
      <c r="F77" s="365"/>
      <c r="G77" s="363"/>
      <c r="H77" s="365"/>
      <c r="I77" s="381"/>
      <c r="J77" s="26"/>
      <c r="K77" s="26"/>
      <c r="L77" s="26">
        <f>265000-SUM(L64:L75)</f>
        <v>134500</v>
      </c>
    </row>
    <row r="78" spans="2:12" ht="75" customHeight="1">
      <c r="B78" s="201"/>
      <c r="C78" s="244" t="s">
        <v>139</v>
      </c>
      <c r="D78" s="317" t="s">
        <v>334</v>
      </c>
      <c r="E78" s="24"/>
      <c r="F78" s="323">
        <v>2022</v>
      </c>
      <c r="G78" s="25" t="s">
        <v>124</v>
      </c>
      <c r="H78" s="323" t="s">
        <v>284</v>
      </c>
      <c r="I78" s="24"/>
      <c r="J78" s="26"/>
      <c r="K78" s="26"/>
      <c r="L78" s="26">
        <v>20000</v>
      </c>
    </row>
    <row r="79" spans="2:12" ht="162">
      <c r="B79" s="201"/>
      <c r="C79" s="244" t="s">
        <v>140</v>
      </c>
      <c r="D79" s="317" t="s">
        <v>335</v>
      </c>
      <c r="E79" s="24"/>
      <c r="F79" s="323">
        <v>2021</v>
      </c>
      <c r="G79" s="25" t="s">
        <v>124</v>
      </c>
      <c r="H79" s="323" t="s">
        <v>283</v>
      </c>
      <c r="I79" s="24"/>
      <c r="J79" s="26"/>
      <c r="K79" s="26">
        <v>6400</v>
      </c>
      <c r="L79" s="26">
        <v>6400</v>
      </c>
    </row>
    <row r="80" spans="2:12" ht="75" customHeight="1">
      <c r="B80" s="201"/>
      <c r="C80" s="244" t="s">
        <v>141</v>
      </c>
      <c r="D80" s="29"/>
      <c r="E80" s="24"/>
      <c r="F80" s="24"/>
      <c r="G80" s="25"/>
      <c r="H80" s="24"/>
      <c r="I80" s="24"/>
      <c r="J80" s="26"/>
      <c r="K80" s="26"/>
      <c r="L80" s="26"/>
    </row>
    <row r="81" spans="2:12" ht="75" customHeight="1">
      <c r="B81" s="201"/>
      <c r="C81" s="244" t="s">
        <v>142</v>
      </c>
      <c r="D81" s="29"/>
      <c r="E81" s="24"/>
      <c r="F81" s="24"/>
      <c r="G81" s="25"/>
      <c r="H81" s="24"/>
      <c r="I81" s="24"/>
      <c r="J81" s="26"/>
      <c r="K81" s="26"/>
      <c r="L81" s="26"/>
    </row>
    <row r="82" spans="2:12" ht="75" customHeight="1">
      <c r="B82" s="201"/>
      <c r="C82" s="244" t="s">
        <v>143</v>
      </c>
      <c r="D82" s="29"/>
      <c r="E82" s="30"/>
      <c r="F82" s="24"/>
      <c r="G82" s="25"/>
      <c r="H82" s="30"/>
      <c r="I82" s="30"/>
      <c r="J82" s="26"/>
      <c r="K82" s="26"/>
      <c r="L82" s="26"/>
    </row>
    <row r="83" spans="2:12" ht="26.25">
      <c r="B83" s="201"/>
      <c r="C83" s="249"/>
      <c r="D83" s="246"/>
      <c r="E83" s="246"/>
      <c r="F83" s="246"/>
      <c r="G83" s="246"/>
      <c r="H83" s="246"/>
      <c r="I83" s="246"/>
      <c r="J83" s="206"/>
      <c r="K83" s="206"/>
      <c r="L83" s="206"/>
    </row>
    <row r="84" spans="2:12" ht="34.5" customHeight="1">
      <c r="B84" s="201"/>
      <c r="C84" s="236"/>
      <c r="D84" s="376" t="s">
        <v>51</v>
      </c>
      <c r="E84" s="377"/>
      <c r="F84" s="377"/>
      <c r="G84" s="377"/>
      <c r="H84" s="377"/>
      <c r="I84" s="377"/>
      <c r="J84" s="377"/>
      <c r="K84" s="377"/>
      <c r="L84" s="377"/>
    </row>
    <row r="85" spans="2:12" ht="26.25">
      <c r="B85" s="201"/>
      <c r="C85" s="237"/>
      <c r="D85" s="378" t="s">
        <v>170</v>
      </c>
      <c r="E85" s="379"/>
      <c r="F85" s="379"/>
      <c r="G85" s="379"/>
      <c r="H85" s="379"/>
      <c r="I85" s="379"/>
      <c r="J85" s="379"/>
      <c r="K85" s="379"/>
      <c r="L85" s="379"/>
    </row>
    <row r="86" spans="2:12" ht="41.25" customHeight="1">
      <c r="B86" s="201"/>
      <c r="C86" s="338" t="s">
        <v>35</v>
      </c>
      <c r="D86" s="345" t="s">
        <v>36</v>
      </c>
      <c r="E86" s="338" t="s">
        <v>37</v>
      </c>
      <c r="F86" s="345" t="s">
        <v>357</v>
      </c>
      <c r="G86" s="338" t="str">
        <f>G$31</f>
        <v>Status der Umsetzung</v>
      </c>
      <c r="H86" s="392" t="s">
        <v>38</v>
      </c>
      <c r="I86" s="338" t="s">
        <v>39</v>
      </c>
      <c r="J86" s="338" t="s">
        <v>40</v>
      </c>
      <c r="K86" s="338"/>
      <c r="L86" s="338"/>
    </row>
    <row r="87" spans="2:12" ht="18">
      <c r="B87" s="201"/>
      <c r="C87" s="338"/>
      <c r="D87" s="345"/>
      <c r="E87" s="338"/>
      <c r="F87" s="345"/>
      <c r="G87" s="338"/>
      <c r="H87" s="392"/>
      <c r="I87" s="338"/>
      <c r="J87" s="238" t="s">
        <v>151</v>
      </c>
      <c r="K87" s="238" t="s">
        <v>152</v>
      </c>
      <c r="L87" s="238" t="s">
        <v>153</v>
      </c>
    </row>
    <row r="88" spans="2:12" ht="20.25">
      <c r="B88" s="201"/>
      <c r="C88" s="338"/>
      <c r="D88" s="345"/>
      <c r="E88" s="371"/>
      <c r="F88" s="345"/>
      <c r="G88" s="338"/>
      <c r="H88" s="392"/>
      <c r="I88" s="338"/>
      <c r="J88" s="239">
        <f>E$13</f>
        <v>2018</v>
      </c>
      <c r="K88" s="239">
        <f>F$13</f>
        <v>2021</v>
      </c>
      <c r="L88" s="239">
        <f>G$13</f>
        <v>2028</v>
      </c>
    </row>
    <row r="89" spans="2:12" ht="40.5" customHeight="1">
      <c r="B89" s="208"/>
      <c r="C89" s="240"/>
      <c r="D89" s="242"/>
      <c r="E89" s="250"/>
      <c r="F89" s="250"/>
      <c r="G89" s="250"/>
      <c r="H89" s="324"/>
      <c r="I89" s="170" t="s">
        <v>137</v>
      </c>
      <c r="J89" s="243">
        <f>SUM(J90:J106)</f>
        <v>16550</v>
      </c>
      <c r="K89" s="243">
        <f>SUM(K90:K106)</f>
        <v>48500</v>
      </c>
      <c r="L89" s="243">
        <f>SUM(L90:L106)</f>
        <v>70400</v>
      </c>
    </row>
    <row r="90" spans="2:12" ht="74.25" customHeight="1">
      <c r="B90" s="208"/>
      <c r="C90" s="372" t="s">
        <v>52</v>
      </c>
      <c r="D90" s="388" t="s">
        <v>310</v>
      </c>
      <c r="E90" s="341"/>
      <c r="F90" s="339">
        <v>2018</v>
      </c>
      <c r="G90" s="362"/>
      <c r="H90" s="360" t="s">
        <v>354</v>
      </c>
      <c r="I90" s="341" t="s">
        <v>309</v>
      </c>
      <c r="J90" s="26" t="s">
        <v>257</v>
      </c>
      <c r="K90" s="26" t="s">
        <v>258</v>
      </c>
      <c r="L90" s="26"/>
    </row>
    <row r="91" spans="2:12" ht="47.25" customHeight="1">
      <c r="B91" s="208"/>
      <c r="C91" s="373"/>
      <c r="D91" s="389"/>
      <c r="E91" s="342"/>
      <c r="F91" s="340"/>
      <c r="G91" s="363"/>
      <c r="H91" s="361"/>
      <c r="I91" s="342"/>
      <c r="J91" s="26">
        <f>ROUND(K91/3,-2)</f>
        <v>1800</v>
      </c>
      <c r="K91" s="26">
        <f>L91</f>
        <v>5500</v>
      </c>
      <c r="L91" s="26">
        <f>5500</f>
        <v>5500</v>
      </c>
    </row>
    <row r="92" spans="2:12" ht="141.75">
      <c r="B92" s="208"/>
      <c r="C92" s="244" t="s">
        <v>53</v>
      </c>
      <c r="D92" s="317" t="s">
        <v>306</v>
      </c>
      <c r="E92" s="28"/>
      <c r="F92" s="320">
        <v>2019</v>
      </c>
      <c r="G92" s="25"/>
      <c r="H92" s="320" t="s">
        <v>304</v>
      </c>
      <c r="I92" s="28"/>
      <c r="J92" s="26"/>
      <c r="K92" s="26">
        <f>L92</f>
        <v>5100</v>
      </c>
      <c r="L92" s="26">
        <f>5100</f>
        <v>5100</v>
      </c>
    </row>
    <row r="93" spans="2:12" ht="73.5" customHeight="1">
      <c r="B93" s="208"/>
      <c r="C93" s="372" t="s">
        <v>54</v>
      </c>
      <c r="D93" s="388" t="s">
        <v>240</v>
      </c>
      <c r="E93" s="341"/>
      <c r="F93" s="339">
        <v>2018</v>
      </c>
      <c r="G93" s="362"/>
      <c r="H93" s="339" t="s">
        <v>284</v>
      </c>
      <c r="I93" s="341" t="s">
        <v>311</v>
      </c>
      <c r="J93" s="26" t="s">
        <v>261</v>
      </c>
      <c r="K93" s="26" t="s">
        <v>262</v>
      </c>
      <c r="L93" s="26"/>
    </row>
    <row r="94" spans="2:12" ht="33.75" customHeight="1">
      <c r="B94" s="201"/>
      <c r="C94" s="373"/>
      <c r="D94" s="389"/>
      <c r="E94" s="342"/>
      <c r="F94" s="340"/>
      <c r="G94" s="363"/>
      <c r="H94" s="340"/>
      <c r="I94" s="342"/>
      <c r="J94" s="26"/>
      <c r="K94" s="26">
        <f>L94</f>
        <v>1800</v>
      </c>
      <c r="L94" s="26">
        <f>2700/3*2</f>
        <v>1800</v>
      </c>
    </row>
    <row r="95" spans="2:12" ht="74.25" customHeight="1">
      <c r="B95" s="201"/>
      <c r="C95" s="244" t="s">
        <v>55</v>
      </c>
      <c r="D95" s="317" t="s">
        <v>312</v>
      </c>
      <c r="E95" s="28"/>
      <c r="F95" s="323">
        <v>2022</v>
      </c>
      <c r="G95" s="25"/>
      <c r="H95" s="320" t="s">
        <v>350</v>
      </c>
      <c r="I95" s="24" t="s">
        <v>313</v>
      </c>
      <c r="J95" s="26"/>
      <c r="K95" s="26"/>
      <c r="L95" s="26">
        <v>13700</v>
      </c>
    </row>
    <row r="96" spans="2:12" ht="74.25" customHeight="1">
      <c r="B96" s="201"/>
      <c r="C96" s="244" t="s">
        <v>56</v>
      </c>
      <c r="D96" s="322" t="s">
        <v>214</v>
      </c>
      <c r="E96" s="28"/>
      <c r="F96" s="323">
        <v>2018</v>
      </c>
      <c r="G96" s="25"/>
      <c r="H96" s="323" t="s">
        <v>284</v>
      </c>
      <c r="I96" s="24"/>
      <c r="J96" s="26">
        <f>K96/2</f>
        <v>2750</v>
      </c>
      <c r="K96" s="26">
        <f>ROUND((450+350+430+400+430+500+400+500+140+85+100+300+300+300)/1000*8750/2*0.5*0.533,-2)</f>
        <v>5500</v>
      </c>
      <c r="L96" s="26">
        <f>ROUND((450+350+430+400+430+500+400+500+140+85+100+300+300+300)/1000*8750/2*0.5*0.533,-2)</f>
        <v>5500</v>
      </c>
    </row>
    <row r="97" spans="2:12" ht="121.5">
      <c r="B97" s="206"/>
      <c r="C97" s="244" t="s">
        <v>57</v>
      </c>
      <c r="D97" s="322" t="s">
        <v>280</v>
      </c>
      <c r="E97" s="28"/>
      <c r="F97" s="323">
        <v>2022</v>
      </c>
      <c r="G97" s="25"/>
      <c r="H97" s="321" t="s">
        <v>283</v>
      </c>
      <c r="I97" s="24"/>
      <c r="J97" s="26"/>
      <c r="K97" s="26"/>
      <c r="L97" s="26">
        <f>ROUND((450+350+430+400+430+500+400+500+140+85+100+300+300+300)/1000*8750/2*0.75*0.533,-2)</f>
        <v>8200</v>
      </c>
    </row>
    <row r="98" spans="2:12" ht="126.75" customHeight="1">
      <c r="B98" s="206"/>
      <c r="C98" s="372" t="s">
        <v>58</v>
      </c>
      <c r="D98" s="388" t="s">
        <v>303</v>
      </c>
      <c r="E98" s="341"/>
      <c r="F98" s="339">
        <v>2018</v>
      </c>
      <c r="G98" s="362"/>
      <c r="H98" s="364" t="s">
        <v>304</v>
      </c>
      <c r="I98" s="380"/>
      <c r="J98" s="26" t="s">
        <v>305</v>
      </c>
      <c r="K98" s="26" t="s">
        <v>263</v>
      </c>
      <c r="L98" s="26"/>
    </row>
    <row r="99" spans="2:12" ht="70.5" customHeight="1">
      <c r="B99" s="206"/>
      <c r="C99" s="373"/>
      <c r="D99" s="389"/>
      <c r="E99" s="342"/>
      <c r="F99" s="340"/>
      <c r="G99" s="363"/>
      <c r="H99" s="365"/>
      <c r="I99" s="381"/>
      <c r="J99" s="26">
        <f>ROUND(300*0.07*0.15*(8760-200*8)*0.533,-2)</f>
        <v>12000</v>
      </c>
      <c r="K99" s="26">
        <f>ROUND(J99+300*(0.07-0.02)*200*8*0.533,-2)</f>
        <v>24800</v>
      </c>
      <c r="L99" s="26">
        <f>K99</f>
        <v>24800</v>
      </c>
    </row>
    <row r="100" spans="2:12" ht="222.75">
      <c r="B100" s="206"/>
      <c r="C100" s="244" t="s">
        <v>59</v>
      </c>
      <c r="D100" s="317" t="s">
        <v>293</v>
      </c>
      <c r="E100" s="24"/>
      <c r="F100" s="320">
        <v>2019</v>
      </c>
      <c r="G100" s="25"/>
      <c r="H100" s="323" t="s">
        <v>294</v>
      </c>
      <c r="I100" s="28"/>
      <c r="J100" s="26"/>
      <c r="K100" s="26"/>
      <c r="L100" s="26"/>
    </row>
    <row r="101" spans="2:12" ht="74.25" customHeight="1">
      <c r="B101" s="206"/>
      <c r="C101" s="244" t="s">
        <v>60</v>
      </c>
      <c r="D101" s="322" t="s">
        <v>219</v>
      </c>
      <c r="E101" s="24"/>
      <c r="F101" s="320">
        <v>2018</v>
      </c>
      <c r="G101" s="25"/>
      <c r="H101" s="323" t="s">
        <v>283</v>
      </c>
      <c r="I101" s="28"/>
      <c r="J101" s="26"/>
      <c r="K101" s="26"/>
      <c r="L101" s="26"/>
    </row>
    <row r="102" spans="2:12" ht="74.25" customHeight="1">
      <c r="B102" s="206"/>
      <c r="C102" s="244" t="s">
        <v>62</v>
      </c>
      <c r="D102" s="322" t="s">
        <v>215</v>
      </c>
      <c r="E102" s="24"/>
      <c r="F102" s="320">
        <v>2019</v>
      </c>
      <c r="G102" s="25"/>
      <c r="H102" s="323" t="s">
        <v>351</v>
      </c>
      <c r="I102" s="28"/>
      <c r="J102" s="26"/>
      <c r="K102" s="26"/>
      <c r="L102" s="26"/>
    </row>
    <row r="103" spans="2:12" ht="141.75">
      <c r="B103" s="206"/>
      <c r="C103" s="244" t="s">
        <v>144</v>
      </c>
      <c r="D103" s="322" t="s">
        <v>216</v>
      </c>
      <c r="E103" s="24"/>
      <c r="F103" s="320">
        <v>2020</v>
      </c>
      <c r="G103" s="25"/>
      <c r="H103" s="323" t="s">
        <v>283</v>
      </c>
      <c r="I103" s="28"/>
      <c r="J103" s="26"/>
      <c r="K103" s="26">
        <f>L103</f>
        <v>5300</v>
      </c>
      <c r="L103" s="26">
        <f>ROUND(10000*0.533,-2)</f>
        <v>5300</v>
      </c>
    </row>
    <row r="104" spans="2:12" ht="81">
      <c r="B104" s="206"/>
      <c r="C104" s="244" t="s">
        <v>145</v>
      </c>
      <c r="D104" s="317" t="s">
        <v>314</v>
      </c>
      <c r="E104" s="24"/>
      <c r="F104" s="320">
        <v>2019</v>
      </c>
      <c r="G104" s="25"/>
      <c r="H104" s="321" t="s">
        <v>355</v>
      </c>
      <c r="I104" s="28" t="s">
        <v>309</v>
      </c>
      <c r="J104" s="26"/>
      <c r="K104" s="26">
        <v>500</v>
      </c>
      <c r="L104" s="26">
        <v>500</v>
      </c>
    </row>
    <row r="105" spans="2:12" ht="222.75">
      <c r="B105" s="206"/>
      <c r="C105" s="244" t="s">
        <v>146</v>
      </c>
      <c r="D105" s="317" t="s">
        <v>229</v>
      </c>
      <c r="E105" s="24"/>
      <c r="F105" s="320">
        <v>2018</v>
      </c>
      <c r="G105" s="25"/>
      <c r="H105" s="321" t="s">
        <v>284</v>
      </c>
      <c r="I105" s="28" t="s">
        <v>309</v>
      </c>
      <c r="J105" s="26"/>
      <c r="K105" s="26"/>
      <c r="L105" s="26"/>
    </row>
    <row r="106" spans="2:12" ht="121.5">
      <c r="B106" s="201"/>
      <c r="C106" s="244" t="s">
        <v>147</v>
      </c>
      <c r="D106" s="325" t="s">
        <v>302</v>
      </c>
      <c r="E106" s="28"/>
      <c r="F106" s="28"/>
      <c r="G106" s="25"/>
      <c r="H106" s="321" t="s">
        <v>358</v>
      </c>
      <c r="I106" s="28"/>
      <c r="J106" s="26"/>
      <c r="K106" s="26"/>
      <c r="L106" s="26"/>
    </row>
    <row r="107" spans="2:12" ht="26.25">
      <c r="B107" s="201"/>
      <c r="C107" s="251"/>
      <c r="D107" s="252"/>
      <c r="E107" s="253"/>
      <c r="F107" s="253"/>
      <c r="G107" s="253"/>
      <c r="H107" s="254"/>
      <c r="I107" s="253"/>
      <c r="J107" s="255"/>
      <c r="K107" s="256"/>
      <c r="L107" s="256"/>
    </row>
    <row r="108" spans="2:12" ht="33.75">
      <c r="B108" s="201"/>
      <c r="C108" s="236"/>
      <c r="D108" s="376" t="s">
        <v>63</v>
      </c>
      <c r="E108" s="377"/>
      <c r="F108" s="377"/>
      <c r="G108" s="377"/>
      <c r="H108" s="377"/>
      <c r="I108" s="377"/>
      <c r="J108" s="377"/>
      <c r="K108" s="377"/>
      <c r="L108" s="377"/>
    </row>
    <row r="109" spans="2:12" ht="26.25">
      <c r="B109" s="201"/>
      <c r="C109" s="237"/>
      <c r="D109" s="390" t="s">
        <v>265</v>
      </c>
      <c r="E109" s="391"/>
      <c r="F109" s="391"/>
      <c r="G109" s="391"/>
      <c r="H109" s="391"/>
      <c r="I109" s="391"/>
      <c r="J109" s="391"/>
      <c r="K109" s="391"/>
      <c r="L109" s="391"/>
    </row>
    <row r="110" spans="2:12" ht="42.75" customHeight="1">
      <c r="B110" s="201"/>
      <c r="C110" s="338" t="s">
        <v>35</v>
      </c>
      <c r="D110" s="345" t="s">
        <v>36</v>
      </c>
      <c r="E110" s="338" t="s">
        <v>37</v>
      </c>
      <c r="F110" s="345" t="s">
        <v>357</v>
      </c>
      <c r="G110" s="338" t="str">
        <f>G$31</f>
        <v>Status der Umsetzung</v>
      </c>
      <c r="H110" s="345" t="s">
        <v>38</v>
      </c>
      <c r="I110" s="338" t="s">
        <v>39</v>
      </c>
      <c r="J110" s="338" t="s">
        <v>64</v>
      </c>
      <c r="K110" s="338"/>
      <c r="L110" s="338"/>
    </row>
    <row r="111" spans="2:12" ht="18">
      <c r="B111" s="201"/>
      <c r="C111" s="338"/>
      <c r="D111" s="345"/>
      <c r="E111" s="338"/>
      <c r="F111" s="345"/>
      <c r="G111" s="338"/>
      <c r="H111" s="345"/>
      <c r="I111" s="338"/>
      <c r="J111" s="238" t="s">
        <v>151</v>
      </c>
      <c r="K111" s="238" t="s">
        <v>152</v>
      </c>
      <c r="L111" s="238" t="s">
        <v>153</v>
      </c>
    </row>
    <row r="112" spans="2:12" ht="20.25">
      <c r="B112" s="201"/>
      <c r="C112" s="338"/>
      <c r="D112" s="345"/>
      <c r="E112" s="371"/>
      <c r="F112" s="345"/>
      <c r="G112" s="338"/>
      <c r="H112" s="345"/>
      <c r="I112" s="338"/>
      <c r="J112" s="239">
        <f>E$13</f>
        <v>2018</v>
      </c>
      <c r="K112" s="239">
        <f>F$13</f>
        <v>2021</v>
      </c>
      <c r="L112" s="239">
        <f>G$13</f>
        <v>2028</v>
      </c>
    </row>
    <row r="113" spans="2:12" ht="40.5" customHeight="1">
      <c r="B113" s="201"/>
      <c r="C113" s="240"/>
      <c r="D113" s="242"/>
      <c r="E113" s="250"/>
      <c r="F113" s="250"/>
      <c r="G113" s="250"/>
      <c r="H113" s="250"/>
      <c r="I113" s="170" t="s">
        <v>137</v>
      </c>
      <c r="J113" s="243">
        <f>SUM(J115:J124)</f>
        <v>4500</v>
      </c>
      <c r="K113" s="243">
        <f>SUM(K115:K124)</f>
        <v>13400</v>
      </c>
      <c r="L113" s="243">
        <f>SUM(L115:L124)</f>
        <v>22300</v>
      </c>
    </row>
    <row r="114" spans="2:12" ht="84" customHeight="1">
      <c r="B114" s="201"/>
      <c r="C114" s="372" t="s">
        <v>65</v>
      </c>
      <c r="D114" s="393" t="s">
        <v>217</v>
      </c>
      <c r="E114" s="395" t="s">
        <v>323</v>
      </c>
      <c r="F114" s="339">
        <v>2018</v>
      </c>
      <c r="G114" s="362"/>
      <c r="H114" s="364" t="s">
        <v>283</v>
      </c>
      <c r="I114" s="380"/>
      <c r="J114" s="26" t="s">
        <v>266</v>
      </c>
      <c r="K114" s="26" t="s">
        <v>267</v>
      </c>
      <c r="L114" s="26" t="s">
        <v>268</v>
      </c>
    </row>
    <row r="115" spans="2:12" ht="32.25" customHeight="1">
      <c r="B115" s="201"/>
      <c r="C115" s="373"/>
      <c r="D115" s="394"/>
      <c r="E115" s="396"/>
      <c r="F115" s="340"/>
      <c r="G115" s="363"/>
      <c r="H115" s="365"/>
      <c r="I115" s="381"/>
      <c r="J115" s="26">
        <f>ROUND(L115*0.2,-2)</f>
        <v>4500</v>
      </c>
      <c r="K115" s="26">
        <f>ROUND(L115*0.6,-2)</f>
        <v>13400</v>
      </c>
      <c r="L115" s="26">
        <v>22300</v>
      </c>
    </row>
    <row r="116" spans="2:12" ht="121.5">
      <c r="B116" s="201"/>
      <c r="C116" s="244" t="s">
        <v>66</v>
      </c>
      <c r="D116" s="317" t="s">
        <v>228</v>
      </c>
      <c r="E116" s="28" t="str">
        <f>E114</f>
        <v>Restmüllmenge um 75% reduzieren?</v>
      </c>
      <c r="F116" s="323">
        <v>2019</v>
      </c>
      <c r="G116" s="25"/>
      <c r="H116" s="323" t="s">
        <v>283</v>
      </c>
      <c r="I116" s="24"/>
      <c r="J116" s="26"/>
      <c r="K116" s="26"/>
      <c r="L116" s="26"/>
    </row>
    <row r="117" spans="2:12" ht="121.5">
      <c r="B117" s="201"/>
      <c r="C117" s="244" t="s">
        <v>67</v>
      </c>
      <c r="D117" s="317" t="s">
        <v>328</v>
      </c>
      <c r="E117" s="28"/>
      <c r="F117" s="323">
        <v>2019</v>
      </c>
      <c r="G117" s="25"/>
      <c r="H117" s="323" t="s">
        <v>283</v>
      </c>
      <c r="I117" s="24" t="s">
        <v>309</v>
      </c>
      <c r="J117" s="26"/>
      <c r="K117" s="26"/>
      <c r="L117" s="26"/>
    </row>
    <row r="118" spans="2:12" ht="75" customHeight="1">
      <c r="B118" s="201"/>
      <c r="C118" s="244" t="s">
        <v>68</v>
      </c>
      <c r="D118" s="317" t="s">
        <v>331</v>
      </c>
      <c r="E118" s="28"/>
      <c r="F118" s="323">
        <v>2019</v>
      </c>
      <c r="G118" s="25"/>
      <c r="H118" s="323" t="s">
        <v>283</v>
      </c>
      <c r="I118" s="24"/>
      <c r="J118" s="26"/>
      <c r="K118" s="26"/>
      <c r="L118" s="26"/>
    </row>
    <row r="119" spans="2:12" ht="75" customHeight="1">
      <c r="B119" s="201"/>
      <c r="C119" s="244" t="s">
        <v>69</v>
      </c>
      <c r="D119" s="317" t="s">
        <v>325</v>
      </c>
      <c r="E119" s="28" t="str">
        <f>E114</f>
        <v>Restmüllmenge um 75% reduzieren?</v>
      </c>
      <c r="F119" s="323">
        <v>2018</v>
      </c>
      <c r="G119" s="25"/>
      <c r="H119" s="323" t="s">
        <v>283</v>
      </c>
      <c r="I119" s="24"/>
      <c r="J119" s="26"/>
      <c r="K119" s="26"/>
      <c r="L119" s="26"/>
    </row>
    <row r="120" spans="2:12" ht="75" customHeight="1">
      <c r="B120" s="201"/>
      <c r="C120" s="244" t="s">
        <v>103</v>
      </c>
      <c r="D120" s="322" t="s">
        <v>218</v>
      </c>
      <c r="E120" s="28"/>
      <c r="F120" s="323">
        <v>2019</v>
      </c>
      <c r="G120" s="25"/>
      <c r="H120" s="323" t="s">
        <v>352</v>
      </c>
      <c r="I120" s="24"/>
      <c r="J120" s="26"/>
      <c r="K120" s="26"/>
      <c r="L120" s="26"/>
    </row>
    <row r="121" spans="2:12" ht="120">
      <c r="B121" s="201"/>
      <c r="C121" s="244" t="s">
        <v>104</v>
      </c>
      <c r="D121" s="322" t="s">
        <v>234</v>
      </c>
      <c r="E121" s="28"/>
      <c r="F121" s="323">
        <v>2019</v>
      </c>
      <c r="G121" s="25"/>
      <c r="H121" s="323" t="s">
        <v>283</v>
      </c>
      <c r="I121" s="24"/>
      <c r="J121" s="26"/>
      <c r="K121" s="26"/>
      <c r="L121" s="26"/>
    </row>
    <row r="122" spans="2:12" ht="120">
      <c r="B122" s="201"/>
      <c r="C122" s="244" t="s">
        <v>105</v>
      </c>
      <c r="D122" s="322" t="s">
        <v>353</v>
      </c>
      <c r="E122" s="28" t="str">
        <f>E114</f>
        <v>Restmüllmenge um 75% reduzieren?</v>
      </c>
      <c r="F122" s="323">
        <v>2019</v>
      </c>
      <c r="G122" s="25"/>
      <c r="H122" s="323" t="s">
        <v>283</v>
      </c>
      <c r="I122" s="24"/>
      <c r="J122" s="26"/>
      <c r="K122" s="26"/>
      <c r="L122" s="26"/>
    </row>
    <row r="123" spans="2:12" ht="162">
      <c r="B123" s="201"/>
      <c r="C123" s="244" t="s">
        <v>106</v>
      </c>
      <c r="D123" s="317" t="s">
        <v>225</v>
      </c>
      <c r="E123" s="28"/>
      <c r="F123" s="323">
        <v>2019</v>
      </c>
      <c r="G123" s="25"/>
      <c r="H123" s="323" t="s">
        <v>283</v>
      </c>
      <c r="I123" s="24"/>
      <c r="J123" s="26" t="s">
        <v>279</v>
      </c>
      <c r="K123" s="26" t="s">
        <v>227</v>
      </c>
      <c r="L123" s="26" t="s">
        <v>226</v>
      </c>
    </row>
    <row r="124" spans="2:12" ht="99.75">
      <c r="B124" s="201"/>
      <c r="C124" s="244" t="s">
        <v>107</v>
      </c>
      <c r="D124" s="317" t="s">
        <v>224</v>
      </c>
      <c r="E124" s="28"/>
      <c r="F124" s="323">
        <v>2018</v>
      </c>
      <c r="G124" s="25"/>
      <c r="H124" s="323" t="s">
        <v>324</v>
      </c>
      <c r="I124" s="24"/>
      <c r="J124" s="26"/>
      <c r="K124" s="26"/>
      <c r="L124" s="26"/>
    </row>
    <row r="125" spans="2:12" ht="139.5">
      <c r="B125" s="201"/>
      <c r="C125" s="244" t="s">
        <v>239</v>
      </c>
      <c r="D125" s="317" t="s">
        <v>326</v>
      </c>
      <c r="E125" s="28"/>
      <c r="F125" s="323">
        <v>2019</v>
      </c>
      <c r="G125" s="25"/>
      <c r="H125" s="323" t="s">
        <v>283</v>
      </c>
      <c r="I125" s="24"/>
      <c r="J125" s="26"/>
      <c r="K125" s="26" t="s">
        <v>281</v>
      </c>
      <c r="L125" s="26"/>
    </row>
    <row r="126" spans="2:12" ht="79.5">
      <c r="B126" s="201"/>
      <c r="C126" s="244" t="s">
        <v>242</v>
      </c>
      <c r="D126" s="317" t="s">
        <v>238</v>
      </c>
      <c r="E126" s="28"/>
      <c r="F126" s="323">
        <v>2019</v>
      </c>
      <c r="G126" s="25"/>
      <c r="H126" s="323" t="s">
        <v>283</v>
      </c>
      <c r="I126" s="24"/>
      <c r="J126" s="26"/>
      <c r="K126" s="26"/>
      <c r="L126" s="26"/>
    </row>
    <row r="127" spans="2:12" ht="120">
      <c r="B127" s="201"/>
      <c r="C127" s="244" t="s">
        <v>253</v>
      </c>
      <c r="D127" s="317" t="s">
        <v>264</v>
      </c>
      <c r="E127" s="28" t="str">
        <f>E114</f>
        <v>Restmüllmenge um 75% reduzieren?</v>
      </c>
      <c r="F127" s="323">
        <v>2019</v>
      </c>
      <c r="G127" s="25"/>
      <c r="H127" s="323" t="s">
        <v>283</v>
      </c>
      <c r="I127" s="24"/>
      <c r="J127" s="26"/>
      <c r="K127" s="26"/>
      <c r="L127" s="26"/>
    </row>
    <row r="128" spans="2:12" ht="60">
      <c r="B128" s="201"/>
      <c r="C128" s="244" t="s">
        <v>321</v>
      </c>
      <c r="D128" s="325" t="s">
        <v>322</v>
      </c>
      <c r="E128" s="28"/>
      <c r="F128" s="323"/>
      <c r="G128" s="25"/>
      <c r="H128" s="323" t="s">
        <v>283</v>
      </c>
      <c r="I128" s="24"/>
      <c r="J128" s="26"/>
      <c r="K128" s="26"/>
      <c r="L128" s="26"/>
    </row>
    <row r="129" spans="2:12" ht="139.5">
      <c r="B129" s="201"/>
      <c r="C129" s="244" t="s">
        <v>332</v>
      </c>
      <c r="D129" s="325" t="s">
        <v>333</v>
      </c>
      <c r="E129" s="28" t="str">
        <f>E116</f>
        <v>Restmüllmenge um 75% reduzieren?</v>
      </c>
      <c r="F129" s="323">
        <v>2019</v>
      </c>
      <c r="G129" s="25"/>
      <c r="H129" s="323" t="s">
        <v>283</v>
      </c>
      <c r="I129" s="24"/>
      <c r="J129" s="26"/>
      <c r="K129" s="26"/>
      <c r="L129" s="26"/>
    </row>
    <row r="130" spans="2:12" ht="79.5">
      <c r="B130" s="201"/>
      <c r="C130" s="244" t="s">
        <v>342</v>
      </c>
      <c r="D130" s="326" t="s">
        <v>343</v>
      </c>
      <c r="E130" s="315"/>
      <c r="F130" s="327">
        <v>2019</v>
      </c>
      <c r="G130" s="315"/>
      <c r="H130" s="327" t="s">
        <v>283</v>
      </c>
      <c r="I130" s="315"/>
      <c r="J130" s="316"/>
      <c r="K130" s="316"/>
      <c r="L130" s="316"/>
    </row>
    <row r="131" spans="2:13" ht="37.5" customHeight="1">
      <c r="B131" s="201"/>
      <c r="C131" s="251"/>
      <c r="D131" s="252"/>
      <c r="E131" s="253"/>
      <c r="F131" s="253"/>
      <c r="G131" s="253"/>
      <c r="H131" s="254"/>
      <c r="I131" s="253"/>
      <c r="J131" s="255"/>
      <c r="K131" s="255"/>
      <c r="L131" s="255"/>
      <c r="M131" s="257"/>
    </row>
    <row r="132" spans="2:12" ht="32.25">
      <c r="B132" s="201"/>
      <c r="C132" s="236"/>
      <c r="D132" s="376" t="s">
        <v>70</v>
      </c>
      <c r="E132" s="377"/>
      <c r="F132" s="377"/>
      <c r="G132" s="377"/>
      <c r="H132" s="377"/>
      <c r="I132" s="377"/>
      <c r="J132" s="377"/>
      <c r="K132" s="377"/>
      <c r="L132" s="377"/>
    </row>
    <row r="133" spans="2:12" ht="24.75">
      <c r="B133" s="201"/>
      <c r="C133" s="237"/>
      <c r="D133" s="378" t="s">
        <v>173</v>
      </c>
      <c r="E133" s="379"/>
      <c r="F133" s="379"/>
      <c r="G133" s="379"/>
      <c r="H133" s="379"/>
      <c r="I133" s="379"/>
      <c r="J133" s="379"/>
      <c r="K133" s="379"/>
      <c r="L133" s="379"/>
    </row>
    <row r="134" spans="2:12" ht="39.75" customHeight="1">
      <c r="B134" s="201"/>
      <c r="C134" s="338" t="s">
        <v>35</v>
      </c>
      <c r="D134" s="345" t="s">
        <v>36</v>
      </c>
      <c r="E134" s="338" t="s">
        <v>37</v>
      </c>
      <c r="F134" s="345" t="s">
        <v>357</v>
      </c>
      <c r="G134" s="338" t="str">
        <f>G$31</f>
        <v>Status der Umsetzung</v>
      </c>
      <c r="H134" s="345" t="s">
        <v>38</v>
      </c>
      <c r="I134" s="338" t="s">
        <v>39</v>
      </c>
      <c r="J134" s="338" t="s">
        <v>64</v>
      </c>
      <c r="K134" s="338"/>
      <c r="L134" s="338"/>
    </row>
    <row r="135" spans="2:12" ht="19.5">
      <c r="B135" s="201"/>
      <c r="C135" s="338"/>
      <c r="D135" s="345"/>
      <c r="E135" s="338"/>
      <c r="F135" s="345"/>
      <c r="G135" s="338"/>
      <c r="H135" s="345"/>
      <c r="I135" s="338"/>
      <c r="J135" s="238" t="s">
        <v>151</v>
      </c>
      <c r="K135" s="238" t="s">
        <v>152</v>
      </c>
      <c r="L135" s="238" t="s">
        <v>153</v>
      </c>
    </row>
    <row r="136" spans="2:12" ht="19.5">
      <c r="B136" s="201"/>
      <c r="C136" s="338"/>
      <c r="D136" s="345"/>
      <c r="E136" s="371"/>
      <c r="F136" s="345"/>
      <c r="G136" s="338"/>
      <c r="H136" s="345"/>
      <c r="I136" s="338"/>
      <c r="J136" s="239">
        <f>E$13</f>
        <v>2018</v>
      </c>
      <c r="K136" s="239">
        <f>F$13</f>
        <v>2021</v>
      </c>
      <c r="L136" s="239">
        <f>G$13</f>
        <v>2028</v>
      </c>
    </row>
    <row r="137" spans="2:12" ht="40.5" customHeight="1">
      <c r="B137" s="208"/>
      <c r="C137" s="240"/>
      <c r="D137" s="242"/>
      <c r="E137" s="250"/>
      <c r="F137" s="250"/>
      <c r="G137" s="250"/>
      <c r="H137" s="250"/>
      <c r="I137" s="170" t="s">
        <v>137</v>
      </c>
      <c r="J137" s="243">
        <f>SUM(J138:J141)</f>
        <v>0</v>
      </c>
      <c r="K137" s="243">
        <f>SUM(K138:K141)</f>
        <v>0</v>
      </c>
      <c r="L137" s="243">
        <f>SUM(L138:L141)</f>
        <v>0</v>
      </c>
    </row>
    <row r="138" spans="2:12" ht="75" customHeight="1">
      <c r="B138" s="201"/>
      <c r="C138" s="244" t="s">
        <v>71</v>
      </c>
      <c r="D138" s="317" t="s">
        <v>233</v>
      </c>
      <c r="E138" s="24"/>
      <c r="F138" s="323">
        <v>2019</v>
      </c>
      <c r="G138" s="25"/>
      <c r="H138" s="323" t="s">
        <v>337</v>
      </c>
      <c r="I138" s="28" t="s">
        <v>283</v>
      </c>
      <c r="J138" s="26"/>
      <c r="K138" s="26"/>
      <c r="L138" s="26"/>
    </row>
    <row r="139" spans="2:12" ht="159.75">
      <c r="B139" s="201"/>
      <c r="C139" s="244" t="s">
        <v>72</v>
      </c>
      <c r="D139" s="328" t="s">
        <v>327</v>
      </c>
      <c r="E139" s="24"/>
      <c r="F139" s="323">
        <v>2019</v>
      </c>
      <c r="G139" s="25"/>
      <c r="H139" s="323" t="s">
        <v>283</v>
      </c>
      <c r="I139" s="24"/>
      <c r="J139" s="26"/>
      <c r="K139" s="26"/>
      <c r="L139" s="26"/>
    </row>
    <row r="140" spans="2:12" ht="120">
      <c r="B140" s="201"/>
      <c r="C140" s="244" t="s">
        <v>73</v>
      </c>
      <c r="D140" s="317" t="s">
        <v>329</v>
      </c>
      <c r="E140" s="24"/>
      <c r="F140" s="323">
        <v>2019</v>
      </c>
      <c r="G140" s="25"/>
      <c r="H140" s="323" t="s">
        <v>283</v>
      </c>
      <c r="I140" s="24"/>
      <c r="J140" s="26"/>
      <c r="K140" s="26"/>
      <c r="L140" s="26"/>
    </row>
    <row r="141" spans="2:12" ht="180">
      <c r="B141" s="201"/>
      <c r="C141" s="244" t="s">
        <v>74</v>
      </c>
      <c r="D141" s="317" t="s">
        <v>252</v>
      </c>
      <c r="E141" s="24"/>
      <c r="F141" s="323">
        <v>2019</v>
      </c>
      <c r="G141" s="25"/>
      <c r="H141" s="323" t="s">
        <v>330</v>
      </c>
      <c r="I141" s="24"/>
      <c r="J141" s="26"/>
      <c r="K141" s="26"/>
      <c r="L141" s="26"/>
    </row>
    <row r="142" spans="2:12" ht="96" customHeight="1">
      <c r="B142" s="201"/>
      <c r="C142" s="244" t="s">
        <v>75</v>
      </c>
      <c r="D142" s="329" t="s">
        <v>336</v>
      </c>
      <c r="E142" s="24"/>
      <c r="F142" s="323">
        <v>2020</v>
      </c>
      <c r="G142" s="25"/>
      <c r="H142" s="323" t="s">
        <v>283</v>
      </c>
      <c r="I142" s="24" t="s">
        <v>284</v>
      </c>
      <c r="J142" s="26"/>
      <c r="K142" s="26"/>
      <c r="L142" s="26"/>
    </row>
    <row r="143" spans="2:12" ht="24.75">
      <c r="B143" s="201"/>
      <c r="C143" s="258"/>
      <c r="D143" s="252"/>
      <c r="E143" s="254"/>
      <c r="F143" s="254"/>
      <c r="G143" s="254"/>
      <c r="H143" s="254"/>
      <c r="I143" s="254"/>
      <c r="J143" s="255"/>
      <c r="K143" s="255"/>
      <c r="L143" s="255"/>
    </row>
    <row r="144" spans="2:12" ht="32.25">
      <c r="B144" s="201"/>
      <c r="C144" s="236"/>
      <c r="D144" s="376" t="s">
        <v>76</v>
      </c>
      <c r="E144" s="377"/>
      <c r="F144" s="377"/>
      <c r="G144" s="377"/>
      <c r="H144" s="377"/>
      <c r="I144" s="377"/>
      <c r="J144" s="377"/>
      <c r="K144" s="377"/>
      <c r="L144" s="377"/>
    </row>
    <row r="145" spans="2:12" ht="24.75">
      <c r="B145" s="201"/>
      <c r="C145" s="237"/>
      <c r="D145" s="378" t="s">
        <v>174</v>
      </c>
      <c r="E145" s="379"/>
      <c r="F145" s="379"/>
      <c r="G145" s="379"/>
      <c r="H145" s="379"/>
      <c r="I145" s="379"/>
      <c r="J145" s="379"/>
      <c r="K145" s="379"/>
      <c r="L145" s="379"/>
    </row>
    <row r="146" spans="2:12" ht="42.75" customHeight="1">
      <c r="B146" s="201"/>
      <c r="C146" s="338" t="s">
        <v>35</v>
      </c>
      <c r="D146" s="345" t="s">
        <v>36</v>
      </c>
      <c r="E146" s="338" t="s">
        <v>37</v>
      </c>
      <c r="F146" s="345" t="s">
        <v>357</v>
      </c>
      <c r="G146" s="338" t="str">
        <f>G$31</f>
        <v>Status der Umsetzung</v>
      </c>
      <c r="H146" s="345" t="s">
        <v>38</v>
      </c>
      <c r="I146" s="338" t="s">
        <v>39</v>
      </c>
      <c r="J146" s="338" t="s">
        <v>77</v>
      </c>
      <c r="K146" s="338"/>
      <c r="L146" s="338"/>
    </row>
    <row r="147" spans="2:12" ht="19.5">
      <c r="B147" s="201"/>
      <c r="C147" s="338"/>
      <c r="D147" s="345"/>
      <c r="E147" s="338"/>
      <c r="F147" s="345"/>
      <c r="G147" s="338"/>
      <c r="H147" s="345"/>
      <c r="I147" s="338"/>
      <c r="J147" s="238" t="s">
        <v>151</v>
      </c>
      <c r="K147" s="238" t="s">
        <v>152</v>
      </c>
      <c r="L147" s="238" t="s">
        <v>153</v>
      </c>
    </row>
    <row r="148" spans="2:12" ht="19.5">
      <c r="B148" s="201"/>
      <c r="C148" s="338"/>
      <c r="D148" s="345"/>
      <c r="E148" s="371"/>
      <c r="F148" s="345"/>
      <c r="G148" s="338"/>
      <c r="H148" s="345"/>
      <c r="I148" s="338"/>
      <c r="J148" s="239">
        <f>E$13</f>
        <v>2018</v>
      </c>
      <c r="K148" s="239">
        <f>F$13</f>
        <v>2021</v>
      </c>
      <c r="L148" s="239">
        <f>G$13</f>
        <v>2028</v>
      </c>
    </row>
    <row r="149" spans="2:12" ht="40.5" customHeight="1">
      <c r="B149" s="201"/>
      <c r="C149" s="259" t="s">
        <v>61</v>
      </c>
      <c r="D149" s="242"/>
      <c r="E149" s="242"/>
      <c r="F149" s="242"/>
      <c r="G149" s="242"/>
      <c r="H149" s="319"/>
      <c r="I149" s="170" t="s">
        <v>137</v>
      </c>
      <c r="J149" s="243">
        <f>SUM(J150:J159)</f>
        <v>0</v>
      </c>
      <c r="K149" s="243">
        <f>SUM(K150:K159)</f>
        <v>0</v>
      </c>
      <c r="L149" s="243">
        <f>SUM(L150:L159)</f>
        <v>0</v>
      </c>
    </row>
    <row r="150" spans="2:12" ht="99" customHeight="1">
      <c r="B150" s="201"/>
      <c r="C150" s="244" t="s">
        <v>78</v>
      </c>
      <c r="D150" s="328" t="s">
        <v>256</v>
      </c>
      <c r="E150" s="24"/>
      <c r="F150" s="323">
        <v>2019</v>
      </c>
      <c r="G150" s="25"/>
      <c r="H150" s="323" t="s">
        <v>337</v>
      </c>
      <c r="I150" s="28" t="s">
        <v>283</v>
      </c>
      <c r="J150" s="26"/>
      <c r="K150" s="26" t="s">
        <v>254</v>
      </c>
      <c r="L150" s="26" t="s">
        <v>338</v>
      </c>
    </row>
    <row r="151" spans="2:12" ht="120">
      <c r="B151" s="201"/>
      <c r="C151" s="244" t="s">
        <v>79</v>
      </c>
      <c r="D151" s="328" t="s">
        <v>255</v>
      </c>
      <c r="E151" s="24"/>
      <c r="F151" s="323">
        <v>2019</v>
      </c>
      <c r="G151" s="25"/>
      <c r="H151" s="323" t="s">
        <v>337</v>
      </c>
      <c r="I151" s="28" t="s">
        <v>283</v>
      </c>
      <c r="J151" s="26"/>
      <c r="K151" s="314" t="s">
        <v>269</v>
      </c>
      <c r="L151" s="314" t="str">
        <f>K151</f>
        <v>Zahlen zu ausgegebenen Essen fehlen bislang, ca. 10.000 kg/Jahr</v>
      </c>
    </row>
    <row r="152" spans="2:12" ht="77.25" customHeight="1">
      <c r="B152" s="201"/>
      <c r="C152" s="244" t="s">
        <v>80</v>
      </c>
      <c r="D152" s="27"/>
      <c r="E152" s="24"/>
      <c r="F152" s="24"/>
      <c r="G152" s="25"/>
      <c r="H152" s="24"/>
      <c r="I152" s="28"/>
      <c r="J152" s="26"/>
      <c r="K152" s="26"/>
      <c r="L152" s="26"/>
    </row>
    <row r="153" spans="2:12" ht="74.25" customHeight="1">
      <c r="B153" s="201"/>
      <c r="C153" s="244" t="s">
        <v>81</v>
      </c>
      <c r="D153" s="27"/>
      <c r="E153" s="24"/>
      <c r="F153" s="24"/>
      <c r="G153" s="25"/>
      <c r="H153" s="24"/>
      <c r="I153" s="28"/>
      <c r="J153" s="26"/>
      <c r="K153" s="26"/>
      <c r="L153" s="26"/>
    </row>
    <row r="154" spans="2:12" ht="74.25" customHeight="1">
      <c r="B154" s="201"/>
      <c r="C154" s="244" t="s">
        <v>82</v>
      </c>
      <c r="D154" s="27"/>
      <c r="E154" s="24"/>
      <c r="F154" s="24"/>
      <c r="G154" s="25"/>
      <c r="H154" s="24"/>
      <c r="I154" s="28"/>
      <c r="J154" s="26"/>
      <c r="K154" s="26"/>
      <c r="L154" s="26"/>
    </row>
    <row r="155" spans="2:12" ht="74.25" customHeight="1">
      <c r="B155" s="201"/>
      <c r="C155" s="244" t="s">
        <v>108</v>
      </c>
      <c r="D155" s="27"/>
      <c r="E155" s="24"/>
      <c r="F155" s="24"/>
      <c r="G155" s="25"/>
      <c r="H155" s="24"/>
      <c r="I155" s="28"/>
      <c r="J155" s="26"/>
      <c r="K155" s="26"/>
      <c r="L155" s="26"/>
    </row>
    <row r="156" spans="2:12" ht="74.25" customHeight="1">
      <c r="B156" s="201"/>
      <c r="C156" s="244" t="s">
        <v>109</v>
      </c>
      <c r="D156" s="27"/>
      <c r="E156" s="24"/>
      <c r="F156" s="24"/>
      <c r="G156" s="25"/>
      <c r="H156" s="24"/>
      <c r="I156" s="28"/>
      <c r="J156" s="26"/>
      <c r="K156" s="26"/>
      <c r="L156" s="26"/>
    </row>
    <row r="157" spans="2:12" ht="74.25" customHeight="1">
      <c r="B157" s="201"/>
      <c r="C157" s="244" t="s">
        <v>110</v>
      </c>
      <c r="D157" s="27"/>
      <c r="E157" s="24"/>
      <c r="F157" s="24"/>
      <c r="G157" s="25"/>
      <c r="H157" s="24"/>
      <c r="I157" s="28"/>
      <c r="J157" s="26"/>
      <c r="K157" s="26"/>
      <c r="L157" s="26"/>
    </row>
    <row r="158" spans="2:12" ht="74.25" customHeight="1">
      <c r="B158" s="201"/>
      <c r="C158" s="244" t="s">
        <v>111</v>
      </c>
      <c r="D158" s="27"/>
      <c r="E158" s="24"/>
      <c r="F158" s="24"/>
      <c r="G158" s="25"/>
      <c r="H158" s="24"/>
      <c r="I158" s="28"/>
      <c r="J158" s="26"/>
      <c r="K158" s="26"/>
      <c r="L158" s="26"/>
    </row>
    <row r="159" spans="2:12" ht="74.25" customHeight="1">
      <c r="B159" s="201"/>
      <c r="C159" s="244" t="s">
        <v>112</v>
      </c>
      <c r="D159" s="27"/>
      <c r="E159" s="24"/>
      <c r="F159" s="24"/>
      <c r="G159" s="25"/>
      <c r="H159" s="24"/>
      <c r="I159" s="28"/>
      <c r="J159" s="26"/>
      <c r="K159" s="26"/>
      <c r="L159" s="26"/>
    </row>
    <row r="160" spans="2:12" ht="24.75">
      <c r="B160" s="201"/>
      <c r="C160" s="258"/>
      <c r="D160" s="252"/>
      <c r="E160" s="254"/>
      <c r="F160" s="254"/>
      <c r="G160" s="254"/>
      <c r="H160" s="254"/>
      <c r="I160" s="254"/>
      <c r="J160" s="255"/>
      <c r="K160" s="255"/>
      <c r="L160" s="255"/>
    </row>
    <row r="161" spans="2:12" ht="32.25">
      <c r="B161" s="201"/>
      <c r="C161" s="236"/>
      <c r="D161" s="376" t="s">
        <v>83</v>
      </c>
      <c r="E161" s="377"/>
      <c r="F161" s="377"/>
      <c r="G161" s="377"/>
      <c r="H161" s="377"/>
      <c r="I161" s="377"/>
      <c r="J161" s="377"/>
      <c r="K161" s="377"/>
      <c r="L161" s="377"/>
    </row>
    <row r="162" spans="2:12" ht="24.75">
      <c r="B162" s="201"/>
      <c r="C162" s="237"/>
      <c r="D162" s="378" t="s">
        <v>175</v>
      </c>
      <c r="E162" s="379"/>
      <c r="F162" s="379"/>
      <c r="G162" s="379"/>
      <c r="H162" s="379"/>
      <c r="I162" s="379"/>
      <c r="J162" s="379"/>
      <c r="K162" s="379"/>
      <c r="L162" s="379"/>
    </row>
    <row r="163" spans="2:12" ht="45.75" customHeight="1">
      <c r="B163" s="206"/>
      <c r="C163" s="338" t="s">
        <v>35</v>
      </c>
      <c r="D163" s="345" t="s">
        <v>36</v>
      </c>
      <c r="E163" s="338" t="s">
        <v>37</v>
      </c>
      <c r="F163" s="345" t="s">
        <v>357</v>
      </c>
      <c r="G163" s="338" t="str">
        <f>G$31</f>
        <v>Status der Umsetzung</v>
      </c>
      <c r="H163" s="345" t="s">
        <v>38</v>
      </c>
      <c r="I163" s="338" t="s">
        <v>39</v>
      </c>
      <c r="J163" s="338" t="s">
        <v>84</v>
      </c>
      <c r="K163" s="338"/>
      <c r="L163" s="338"/>
    </row>
    <row r="164" spans="2:12" ht="19.5">
      <c r="B164" s="206"/>
      <c r="C164" s="338"/>
      <c r="D164" s="345"/>
      <c r="E164" s="338"/>
      <c r="F164" s="345"/>
      <c r="G164" s="338"/>
      <c r="H164" s="345"/>
      <c r="I164" s="338"/>
      <c r="J164" s="238" t="s">
        <v>151</v>
      </c>
      <c r="K164" s="238" t="s">
        <v>152</v>
      </c>
      <c r="L164" s="238" t="s">
        <v>153</v>
      </c>
    </row>
    <row r="165" spans="2:12" ht="19.5">
      <c r="B165" s="201"/>
      <c r="C165" s="338"/>
      <c r="D165" s="345"/>
      <c r="E165" s="371"/>
      <c r="F165" s="345"/>
      <c r="G165" s="338"/>
      <c r="H165" s="345"/>
      <c r="I165" s="338"/>
      <c r="J165" s="239">
        <f>E$13</f>
        <v>2018</v>
      </c>
      <c r="K165" s="239">
        <f>F$13</f>
        <v>2021</v>
      </c>
      <c r="L165" s="239">
        <f>G$13</f>
        <v>2028</v>
      </c>
    </row>
    <row r="166" spans="2:12" ht="42" customHeight="1">
      <c r="B166" s="208"/>
      <c r="C166" s="240"/>
      <c r="D166" s="242" t="s">
        <v>61</v>
      </c>
      <c r="E166" s="250"/>
      <c r="F166" s="250"/>
      <c r="G166" s="250"/>
      <c r="H166" s="250"/>
      <c r="I166" s="170" t="s">
        <v>137</v>
      </c>
      <c r="J166" s="243">
        <f>SUM(J167:J176)</f>
        <v>0</v>
      </c>
      <c r="K166" s="243">
        <f>SUM(K167:K176)</f>
        <v>0</v>
      </c>
      <c r="L166" s="243">
        <f>SUM(L167:L176)</f>
        <v>0</v>
      </c>
    </row>
    <row r="167" spans="2:12" ht="120">
      <c r="B167" s="201"/>
      <c r="C167" s="244" t="s">
        <v>85</v>
      </c>
      <c r="D167" s="322" t="s">
        <v>220</v>
      </c>
      <c r="E167" s="33"/>
      <c r="F167" s="323">
        <v>2019</v>
      </c>
      <c r="G167" s="25"/>
      <c r="H167" s="323" t="s">
        <v>283</v>
      </c>
      <c r="I167" s="24"/>
      <c r="J167" s="26" t="s">
        <v>275</v>
      </c>
      <c r="K167" s="26"/>
      <c r="L167" s="26"/>
    </row>
    <row r="168" spans="2:12" ht="74.25" customHeight="1">
      <c r="B168" s="201"/>
      <c r="C168" s="244" t="s">
        <v>86</v>
      </c>
      <c r="D168" s="322" t="s">
        <v>221</v>
      </c>
      <c r="E168" s="35"/>
      <c r="F168" s="323">
        <v>2019</v>
      </c>
      <c r="G168" s="25"/>
      <c r="H168" s="323" t="s">
        <v>283</v>
      </c>
      <c r="I168" s="28"/>
      <c r="J168" s="26"/>
      <c r="K168" s="26"/>
      <c r="L168" s="26"/>
    </row>
    <row r="169" spans="2:12" ht="120">
      <c r="B169" s="201"/>
      <c r="C169" s="244" t="s">
        <v>87</v>
      </c>
      <c r="D169" s="328" t="s">
        <v>237</v>
      </c>
      <c r="E169" s="35"/>
      <c r="F169" s="323">
        <v>2018</v>
      </c>
      <c r="G169" s="25"/>
      <c r="H169" s="321" t="s">
        <v>283</v>
      </c>
      <c r="I169" s="28" t="s">
        <v>309</v>
      </c>
      <c r="J169" s="26"/>
      <c r="K169" s="26"/>
      <c r="L169" s="26"/>
    </row>
    <row r="170" spans="2:12" ht="159.75">
      <c r="B170" s="201"/>
      <c r="C170" s="244" t="s">
        <v>88</v>
      </c>
      <c r="D170" s="328" t="s">
        <v>339</v>
      </c>
      <c r="E170" s="35"/>
      <c r="F170" s="323">
        <v>2019</v>
      </c>
      <c r="G170" s="25"/>
      <c r="H170" s="323" t="s">
        <v>340</v>
      </c>
      <c r="I170" s="28"/>
      <c r="J170" s="26"/>
      <c r="K170" s="26"/>
      <c r="L170" s="26"/>
    </row>
    <row r="171" spans="2:12" ht="159.75">
      <c r="B171" s="201"/>
      <c r="C171" s="244" t="s">
        <v>89</v>
      </c>
      <c r="D171" s="328" t="s">
        <v>251</v>
      </c>
      <c r="E171" s="35"/>
      <c r="F171" s="323">
        <v>2019</v>
      </c>
      <c r="G171" s="25"/>
      <c r="H171" s="323" t="s">
        <v>341</v>
      </c>
      <c r="I171" s="28"/>
      <c r="J171" s="26"/>
      <c r="K171" s="26"/>
      <c r="L171" s="26"/>
    </row>
    <row r="172" spans="2:12" ht="74.25" customHeight="1">
      <c r="B172" s="201"/>
      <c r="C172" s="244" t="s">
        <v>113</v>
      </c>
      <c r="D172" s="27"/>
      <c r="E172" s="35"/>
      <c r="F172" s="24"/>
      <c r="G172" s="25"/>
      <c r="H172" s="24"/>
      <c r="I172" s="28"/>
      <c r="J172" s="26"/>
      <c r="K172" s="26"/>
      <c r="L172" s="26"/>
    </row>
    <row r="173" spans="2:12" ht="74.25" customHeight="1">
      <c r="B173" s="201"/>
      <c r="C173" s="244" t="s">
        <v>114</v>
      </c>
      <c r="D173" s="27"/>
      <c r="E173" s="35"/>
      <c r="F173" s="24"/>
      <c r="G173" s="25"/>
      <c r="H173" s="24"/>
      <c r="I173" s="28"/>
      <c r="J173" s="26"/>
      <c r="K173" s="26"/>
      <c r="L173" s="26"/>
    </row>
    <row r="174" spans="2:12" ht="74.25" customHeight="1">
      <c r="B174" s="201"/>
      <c r="C174" s="244" t="s">
        <v>115</v>
      </c>
      <c r="D174" s="27"/>
      <c r="E174" s="35"/>
      <c r="F174" s="24"/>
      <c r="G174" s="25"/>
      <c r="H174" s="24"/>
      <c r="I174" s="28"/>
      <c r="J174" s="26"/>
      <c r="K174" s="26"/>
      <c r="L174" s="26"/>
    </row>
    <row r="175" spans="2:12" ht="74.25" customHeight="1">
      <c r="B175" s="201"/>
      <c r="C175" s="244" t="s">
        <v>116</v>
      </c>
      <c r="D175" s="27"/>
      <c r="E175" s="35"/>
      <c r="F175" s="24"/>
      <c r="G175" s="25"/>
      <c r="H175" s="24"/>
      <c r="I175" s="28"/>
      <c r="J175" s="26"/>
      <c r="K175" s="26"/>
      <c r="L175" s="26"/>
    </row>
    <row r="176" spans="2:12" ht="74.25" customHeight="1">
      <c r="B176" s="201"/>
      <c r="C176" s="244" t="s">
        <v>117</v>
      </c>
      <c r="D176" s="27"/>
      <c r="E176" s="35"/>
      <c r="F176" s="24"/>
      <c r="G176" s="25"/>
      <c r="H176" s="24"/>
      <c r="I176" s="28"/>
      <c r="J176" s="26"/>
      <c r="K176" s="26"/>
      <c r="L176" s="26"/>
    </row>
    <row r="177" spans="2:12" ht="24.75">
      <c r="B177" s="201"/>
      <c r="C177" s="207"/>
      <c r="D177" s="206"/>
      <c r="E177" s="201"/>
      <c r="F177" s="203"/>
      <c r="G177" s="246"/>
      <c r="H177" s="206"/>
      <c r="I177" s="206"/>
      <c r="J177" s="201"/>
      <c r="K177" s="201"/>
      <c r="L177" s="201"/>
    </row>
    <row r="178" ht="47.25" customHeight="1"/>
    <row r="179" s="261" customFormat="1" ht="85.5" customHeight="1">
      <c r="A179" s="260" t="s">
        <v>124</v>
      </c>
    </row>
    <row r="180" s="261" customFormat="1" ht="85.5" customHeight="1">
      <c r="A180" s="262" t="s">
        <v>120</v>
      </c>
    </row>
    <row r="181" s="261" customFormat="1" ht="85.5" customHeight="1">
      <c r="A181" s="262" t="s">
        <v>123</v>
      </c>
    </row>
    <row r="182" s="261" customFormat="1" ht="85.5" customHeight="1">
      <c r="A182" s="263" t="s">
        <v>125</v>
      </c>
    </row>
    <row r="183" s="261" customFormat="1" ht="85.5" customHeight="1">
      <c r="A183" s="263" t="s">
        <v>126</v>
      </c>
    </row>
    <row r="184" s="261" customFormat="1" ht="85.5" customHeight="1">
      <c r="A184" s="263" t="s">
        <v>127</v>
      </c>
    </row>
    <row r="185" s="261" customFormat="1" ht="85.5" customHeight="1">
      <c r="A185" s="264" t="s">
        <v>128</v>
      </c>
    </row>
    <row r="186" s="261" customFormat="1" ht="85.5" customHeight="1">
      <c r="A186" s="264" t="s">
        <v>122</v>
      </c>
    </row>
    <row r="187" s="265" customFormat="1" ht="85.5" customHeight="1"/>
    <row r="188" s="265" customFormat="1" ht="66" customHeight="1"/>
    <row r="189" s="265" customFormat="1" ht="66" customHeight="1"/>
    <row r="190" s="265" customFormat="1" ht="19.5">
      <c r="A190" s="266"/>
    </row>
    <row r="192" ht="19.5">
      <c r="A192" s="266"/>
    </row>
    <row r="194" ht="19.5">
      <c r="A194" s="266"/>
    </row>
    <row r="196" ht="19.5">
      <c r="A196" s="266"/>
    </row>
    <row r="198" ht="19.5">
      <c r="A198" s="266"/>
    </row>
    <row r="200" ht="19.5">
      <c r="A200" s="266"/>
    </row>
    <row r="202" ht="19.5">
      <c r="A202" s="266"/>
    </row>
    <row r="204" ht="19.5">
      <c r="A204" s="266"/>
    </row>
  </sheetData>
  <sheetProtection formatCells="0" formatColumns="0" formatRows="0" insertColumns="0" insertRows="0" selectLockedCells="1"/>
  <mergeCells count="146">
    <mergeCell ref="D108:L108"/>
    <mergeCell ref="D84:L84"/>
    <mergeCell ref="F64:F65"/>
    <mergeCell ref="G64:G65"/>
    <mergeCell ref="E72:E73"/>
    <mergeCell ref="F72:F73"/>
    <mergeCell ref="G72:G73"/>
    <mergeCell ref="C114:C115"/>
    <mergeCell ref="D114:D115"/>
    <mergeCell ref="E114:E115"/>
    <mergeCell ref="F114:F115"/>
    <mergeCell ref="C98:C99"/>
    <mergeCell ref="C40:C41"/>
    <mergeCell ref="D40:D41"/>
    <mergeCell ref="E40:E41"/>
    <mergeCell ref="D58:L58"/>
    <mergeCell ref="D59:L59"/>
    <mergeCell ref="C93:C94"/>
    <mergeCell ref="D93:D94"/>
    <mergeCell ref="E93:E94"/>
    <mergeCell ref="F93:F94"/>
    <mergeCell ref="E90:E91"/>
    <mergeCell ref="H93:H94"/>
    <mergeCell ref="I93:I94"/>
    <mergeCell ref="D98:D99"/>
    <mergeCell ref="E98:E99"/>
    <mergeCell ref="F98:F99"/>
    <mergeCell ref="G98:G99"/>
    <mergeCell ref="H98:H99"/>
    <mergeCell ref="I98:I99"/>
    <mergeCell ref="G93:G94"/>
    <mergeCell ref="I69:I70"/>
    <mergeCell ref="I90:I91"/>
    <mergeCell ref="C72:C73"/>
    <mergeCell ref="D72:D73"/>
    <mergeCell ref="C76:C77"/>
    <mergeCell ref="D76:D77"/>
    <mergeCell ref="E76:E77"/>
    <mergeCell ref="F76:F77"/>
    <mergeCell ref="C90:C91"/>
    <mergeCell ref="D90:D91"/>
    <mergeCell ref="F69:F70"/>
    <mergeCell ref="D109:L109"/>
    <mergeCell ref="H76:H77"/>
    <mergeCell ref="I76:I77"/>
    <mergeCell ref="F90:F91"/>
    <mergeCell ref="D85:L85"/>
    <mergeCell ref="D86:D88"/>
    <mergeCell ref="E86:E88"/>
    <mergeCell ref="F86:F88"/>
    <mergeCell ref="H86:H88"/>
    <mergeCell ref="F134:F136"/>
    <mergeCell ref="H134:H136"/>
    <mergeCell ref="I134:I136"/>
    <mergeCell ref="G110:G112"/>
    <mergeCell ref="G114:G115"/>
    <mergeCell ref="J134:L134"/>
    <mergeCell ref="G134:G136"/>
    <mergeCell ref="F2:H2"/>
    <mergeCell ref="D5:L5"/>
    <mergeCell ref="F4:L4"/>
    <mergeCell ref="J110:L110"/>
    <mergeCell ref="D110:D112"/>
    <mergeCell ref="E110:E112"/>
    <mergeCell ref="F110:F112"/>
    <mergeCell ref="H110:H112"/>
    <mergeCell ref="C134:C136"/>
    <mergeCell ref="C86:C88"/>
    <mergeCell ref="C110:C112"/>
    <mergeCell ref="D132:L132"/>
    <mergeCell ref="D133:L133"/>
    <mergeCell ref="D134:D136"/>
    <mergeCell ref="E134:E136"/>
    <mergeCell ref="I110:I112"/>
    <mergeCell ref="H114:H115"/>
    <mergeCell ref="I114:I115"/>
    <mergeCell ref="D144:L144"/>
    <mergeCell ref="D145:L145"/>
    <mergeCell ref="D146:D148"/>
    <mergeCell ref="E146:E148"/>
    <mergeCell ref="F146:F148"/>
    <mergeCell ref="H146:H148"/>
    <mergeCell ref="I146:I148"/>
    <mergeCell ref="C146:C148"/>
    <mergeCell ref="C163:C165"/>
    <mergeCell ref="D161:L161"/>
    <mergeCell ref="C69:C70"/>
    <mergeCell ref="F163:F165"/>
    <mergeCell ref="H163:H165"/>
    <mergeCell ref="D162:L162"/>
    <mergeCell ref="D163:D165"/>
    <mergeCell ref="E163:E165"/>
    <mergeCell ref="I163:I165"/>
    <mergeCell ref="J163:L163"/>
    <mergeCell ref="G163:G165"/>
    <mergeCell ref="J146:L146"/>
    <mergeCell ref="G146:G148"/>
    <mergeCell ref="J86:L86"/>
    <mergeCell ref="G86:G88"/>
    <mergeCell ref="I72:I73"/>
    <mergeCell ref="G90:G91"/>
    <mergeCell ref="H90:H91"/>
    <mergeCell ref="I86:I88"/>
    <mergeCell ref="H72:H73"/>
    <mergeCell ref="G76:G77"/>
    <mergeCell ref="C31:C33"/>
    <mergeCell ref="D31:D33"/>
    <mergeCell ref="E31:E33"/>
    <mergeCell ref="C60:C62"/>
    <mergeCell ref="D60:D62"/>
    <mergeCell ref="E60:E62"/>
    <mergeCell ref="G69:G70"/>
    <mergeCell ref="H69:H70"/>
    <mergeCell ref="C63:I63"/>
    <mergeCell ref="H60:H62"/>
    <mergeCell ref="I60:I62"/>
    <mergeCell ref="F60:F62"/>
    <mergeCell ref="C64:C65"/>
    <mergeCell ref="D64:D65"/>
    <mergeCell ref="D69:D70"/>
    <mergeCell ref="E69:E70"/>
    <mergeCell ref="F7:K7"/>
    <mergeCell ref="D29:L29"/>
    <mergeCell ref="H64:H65"/>
    <mergeCell ref="I64:I65"/>
    <mergeCell ref="D21:D22"/>
    <mergeCell ref="D23:D24"/>
    <mergeCell ref="D27:L27"/>
    <mergeCell ref="J60:L60"/>
    <mergeCell ref="G60:G62"/>
    <mergeCell ref="E64:E65"/>
    <mergeCell ref="F40:F41"/>
    <mergeCell ref="G40:G41"/>
    <mergeCell ref="F31:F33"/>
    <mergeCell ref="D3:H3"/>
    <mergeCell ref="H31:H33"/>
    <mergeCell ref="G31:G33"/>
    <mergeCell ref="D6:L6"/>
    <mergeCell ref="D10:L10"/>
    <mergeCell ref="D11:G11"/>
    <mergeCell ref="D30:L30"/>
    <mergeCell ref="I14:J16"/>
    <mergeCell ref="J31:L31"/>
    <mergeCell ref="H40:H41"/>
    <mergeCell ref="I40:I41"/>
    <mergeCell ref="I31:I33"/>
  </mergeCells>
  <conditionalFormatting sqref="G90 G66:G69 G72 G74:G76 G92:G93 G95:G98 G100:G106 G42:G47 G49:G56 G138:G142 G35:G40 G125:G130 G78:G82">
    <cfRule type="containsText" priority="245" dxfId="0" operator="containsText" text="bisher nicht">
      <formula>NOT(ISERROR(SEARCH("bisher nicht",G35)))</formula>
    </cfRule>
    <cfRule type="containsText" priority="246" dxfId="1" operator="containsText" text="umgesetzt">
      <formula>NOT(ISERROR(SEARCH("umgesetzt",G35)))</formula>
    </cfRule>
    <cfRule type="containsText" priority="247" dxfId="1" operator="containsText" text="wird laufend umgesetzt">
      <formula>NOT(ISERROR(SEARCH("wird laufend umgesetzt",G35)))</formula>
    </cfRule>
    <cfRule type="containsText" priority="392" dxfId="0" operator="containsText" text="Umsetzung nicht möglich">
      <formula>NOT(ISERROR(SEARCH("Umsetzung nicht möglich",G35)))</formula>
    </cfRule>
    <cfRule type="containsText" priority="393" dxfId="0" operator="containsText" text="noch offen">
      <formula>NOT(ISERROR(SEARCH("noch offen",G35)))</formula>
    </cfRule>
    <cfRule type="containsText" priority="394" dxfId="2" operator="containsText" text="umgesetzt">
      <formula>NOT(ISERROR(SEARCH("umgesetzt",G35)))</formula>
    </cfRule>
    <cfRule type="containsText" priority="395" dxfId="3" operator="containsText" text="umgesetzt">
      <formula>NOT(ISERROR(SEARCH("umgesetzt",G35)))</formula>
    </cfRule>
    <cfRule type="containsText" priority="396" dxfId="4" operator="containsText" text="zukünftiger Termin">
      <formula>NOT(ISERROR(SEARCH("zukünftiger Termin",G35)))</formula>
    </cfRule>
    <cfRule type="containsText" priority="397" dxfId="5" operator="containsText" text="zukünftiger Termin">
      <formula>NOT(ISERROR(SEARCH("zukünftiger Termin",G35)))</formula>
    </cfRule>
    <cfRule type="containsText" priority="398" dxfId="4" operator="containsText" text="zukünftiger Termin">
      <formula>NOT(ISERROR(SEARCH("zukünftiger Termin",G35)))</formula>
    </cfRule>
    <cfRule type="containsText" priority="399" dxfId="6" operator="containsText" text="in Umsetzung">
      <formula>NOT(ISERROR(SEARCH("in Umsetzung",G35)))</formula>
    </cfRule>
  </conditionalFormatting>
  <conditionalFormatting sqref="G90 G66:G69 G72 G74:G76 G92:G93 G95:G98 G100:G106 G42:G47 G49:G56 G138:G142 G35:G40 G125:G130 G78:G82">
    <cfRule type="containsText" priority="383" dxfId="0" operator="containsText" text="Umsetzung nicht möglich">
      <formula>NOT(ISERROR(SEARCH("Umsetzung nicht möglich",G35)))</formula>
    </cfRule>
    <cfRule type="containsText" priority="384" dxfId="0" operator="containsText" text="noch offen">
      <formula>NOT(ISERROR(SEARCH("noch offen",G35)))</formula>
    </cfRule>
    <cfRule type="containsText" priority="385" dxfId="2" operator="containsText" text="umgesetzt">
      <formula>NOT(ISERROR(SEARCH("umgesetzt",G35)))</formula>
    </cfRule>
    <cfRule type="containsText" priority="386" dxfId="3" operator="containsText" text="umgesetzt">
      <formula>NOT(ISERROR(SEARCH("umgesetzt",G35)))</formula>
    </cfRule>
    <cfRule type="containsText" priority="387" dxfId="4" operator="containsText" text="zukünftiger Termin">
      <formula>NOT(ISERROR(SEARCH("zukünftiger Termin",G35)))</formula>
    </cfRule>
    <cfRule type="containsText" priority="388" dxfId="5" operator="containsText" text="zukünftiger Termin">
      <formula>NOT(ISERROR(SEARCH("zukünftiger Termin",G35)))</formula>
    </cfRule>
    <cfRule type="containsText" priority="389" dxfId="4" operator="containsText" text="zukünftiger Termin">
      <formula>NOT(ISERROR(SEARCH("zukünftiger Termin",G35)))</formula>
    </cfRule>
    <cfRule type="containsText" priority="390" dxfId="6" operator="containsText" text="in Umsetzung">
      <formula>NOT(ISERROR(SEARCH("in Umsetzung",G35)))</formula>
    </cfRule>
  </conditionalFormatting>
  <conditionalFormatting sqref="G116:G124">
    <cfRule type="containsText" priority="311" dxfId="0" operator="containsText" text="Umsetzung nicht möglich">
      <formula>NOT(ISERROR(SEARCH("Umsetzung nicht möglich",G116)))</formula>
    </cfRule>
    <cfRule type="containsText" priority="312" dxfId="0" operator="containsText" text="noch offen">
      <formula>NOT(ISERROR(SEARCH("noch offen",G116)))</formula>
    </cfRule>
    <cfRule type="containsText" priority="313" dxfId="2" operator="containsText" text="umgesetzt">
      <formula>NOT(ISERROR(SEARCH("umgesetzt",G116)))</formula>
    </cfRule>
    <cfRule type="containsText" priority="314" dxfId="3" operator="containsText" text="umgesetzt">
      <formula>NOT(ISERROR(SEARCH("umgesetzt",G116)))</formula>
    </cfRule>
    <cfRule type="containsText" priority="315" dxfId="4" operator="containsText" text="zukünftiger Termin">
      <formula>NOT(ISERROR(SEARCH("zukünftiger Termin",G116)))</formula>
    </cfRule>
    <cfRule type="containsText" priority="316" dxfId="5" operator="containsText" text="zukünftiger Termin">
      <formula>NOT(ISERROR(SEARCH("zukünftiger Termin",G116)))</formula>
    </cfRule>
    <cfRule type="containsText" priority="317" dxfId="4" operator="containsText" text="zukünftiger Termin">
      <formula>NOT(ISERROR(SEARCH("zukünftiger Termin",G116)))</formula>
    </cfRule>
    <cfRule type="containsText" priority="318" dxfId="6" operator="containsText" text="in Umsetzung">
      <formula>NOT(ISERROR(SEARCH("in Umsetzung",G116)))</formula>
    </cfRule>
  </conditionalFormatting>
  <conditionalFormatting sqref="G150:G159">
    <cfRule type="containsText" priority="293" dxfId="0" operator="containsText" text="Umsetzung nicht möglich">
      <formula>NOT(ISERROR(SEARCH("Umsetzung nicht möglich",G150)))</formula>
    </cfRule>
    <cfRule type="containsText" priority="294" dxfId="0" operator="containsText" text="noch offen">
      <formula>NOT(ISERROR(SEARCH("noch offen",G150)))</formula>
    </cfRule>
    <cfRule type="containsText" priority="295" dxfId="2" operator="containsText" text="umgesetzt">
      <formula>NOT(ISERROR(SEARCH("umgesetzt",G150)))</formula>
    </cfRule>
    <cfRule type="containsText" priority="296" dxfId="3" operator="containsText" text="umgesetzt">
      <formula>NOT(ISERROR(SEARCH("umgesetzt",G150)))</formula>
    </cfRule>
    <cfRule type="containsText" priority="297" dxfId="4" operator="containsText" text="zukünftiger Termin">
      <formula>NOT(ISERROR(SEARCH("zukünftiger Termin",G150)))</formula>
    </cfRule>
    <cfRule type="containsText" priority="298" dxfId="5" operator="containsText" text="zukünftiger Termin">
      <formula>NOT(ISERROR(SEARCH("zukünftiger Termin",G150)))</formula>
    </cfRule>
    <cfRule type="containsText" priority="299" dxfId="4" operator="containsText" text="zukünftiger Termin">
      <formula>NOT(ISERROR(SEARCH("zukünftiger Termin",G150)))</formula>
    </cfRule>
    <cfRule type="containsText" priority="300" dxfId="6" operator="containsText" text="in Umsetzung">
      <formula>NOT(ISERROR(SEARCH("in Umsetzung",G150)))</formula>
    </cfRule>
  </conditionalFormatting>
  <conditionalFormatting sqref="G167:G176">
    <cfRule type="containsText" priority="284" dxfId="0" operator="containsText" text="Umsetzung nicht möglich">
      <formula>NOT(ISERROR(SEARCH("Umsetzung nicht möglich",G167)))</formula>
    </cfRule>
    <cfRule type="containsText" priority="285" dxfId="0" operator="containsText" text="noch offen">
      <formula>NOT(ISERROR(SEARCH("noch offen",G167)))</formula>
    </cfRule>
    <cfRule type="containsText" priority="286" dxfId="2" operator="containsText" text="umgesetzt">
      <formula>NOT(ISERROR(SEARCH("umgesetzt",G167)))</formula>
    </cfRule>
    <cfRule type="containsText" priority="287" dxfId="3" operator="containsText" text="umgesetzt">
      <formula>NOT(ISERROR(SEARCH("umgesetzt",G167)))</formula>
    </cfRule>
    <cfRule type="containsText" priority="288" dxfId="4" operator="containsText" text="zukünftiger Termin">
      <formula>NOT(ISERROR(SEARCH("zukünftiger Termin",G167)))</formula>
    </cfRule>
    <cfRule type="containsText" priority="289" dxfId="5" operator="containsText" text="zukünftiger Termin">
      <formula>NOT(ISERROR(SEARCH("zukünftiger Termin",G167)))</formula>
    </cfRule>
    <cfRule type="containsText" priority="290" dxfId="4" operator="containsText" text="zukünftiger Termin">
      <formula>NOT(ISERROR(SEARCH("zukünftiger Termin",G167)))</formula>
    </cfRule>
    <cfRule type="containsText" priority="291" dxfId="6" operator="containsText" text="in Umsetzung">
      <formula>NOT(ISERROR(SEARCH("in Umsetzung",G167)))</formula>
    </cfRule>
  </conditionalFormatting>
  <conditionalFormatting sqref="G100:G106">
    <cfRule type="containsText" priority="257" dxfId="0" operator="containsText" text="Umsetzung nicht möglich">
      <formula>NOT(ISERROR(SEARCH("Umsetzung nicht möglich",G100)))</formula>
    </cfRule>
    <cfRule type="containsText" priority="258" dxfId="0" operator="containsText" text="noch offen">
      <formula>NOT(ISERROR(SEARCH("noch offen",G100)))</formula>
    </cfRule>
    <cfRule type="containsText" priority="259" dxfId="2" operator="containsText" text="umgesetzt">
      <formula>NOT(ISERROR(SEARCH("umgesetzt",G100)))</formula>
    </cfRule>
    <cfRule type="containsText" priority="260" dxfId="3" operator="containsText" text="umgesetzt">
      <formula>NOT(ISERROR(SEARCH("umgesetzt",G100)))</formula>
    </cfRule>
    <cfRule type="containsText" priority="261" dxfId="4" operator="containsText" text="zukünftiger Termin">
      <formula>NOT(ISERROR(SEARCH("zukünftiger Termin",G100)))</formula>
    </cfRule>
    <cfRule type="containsText" priority="262" dxfId="5" operator="containsText" text="zukünftiger Termin">
      <formula>NOT(ISERROR(SEARCH("zukünftiger Termin",G100)))</formula>
    </cfRule>
    <cfRule type="containsText" priority="263" dxfId="4" operator="containsText" text="zukünftiger Termin">
      <formula>NOT(ISERROR(SEARCH("zukünftiger Termin",G100)))</formula>
    </cfRule>
    <cfRule type="containsText" priority="264" dxfId="6" operator="containsText" text="in Umsetzung">
      <formula>NOT(ISERROR(SEARCH("in Umsetzung",G100)))</formula>
    </cfRule>
  </conditionalFormatting>
  <conditionalFormatting sqref="G100:G106">
    <cfRule type="containsText" priority="248" dxfId="0" operator="containsText" text="Umsetzung nicht möglich">
      <formula>NOT(ISERROR(SEARCH("Umsetzung nicht möglich",G100)))</formula>
    </cfRule>
    <cfRule type="containsText" priority="249" dxfId="0" operator="containsText" text="noch offen">
      <formula>NOT(ISERROR(SEARCH("noch offen",G100)))</formula>
    </cfRule>
    <cfRule type="containsText" priority="250" dxfId="2" operator="containsText" text="umgesetzt">
      <formula>NOT(ISERROR(SEARCH("umgesetzt",G100)))</formula>
    </cfRule>
    <cfRule type="containsText" priority="251" dxfId="3" operator="containsText" text="umgesetzt">
      <formula>NOT(ISERROR(SEARCH("umgesetzt",G100)))</formula>
    </cfRule>
    <cfRule type="containsText" priority="252" dxfId="4" operator="containsText" text="zukünftiger Termin">
      <formula>NOT(ISERROR(SEARCH("zukünftiger Termin",G100)))</formula>
    </cfRule>
    <cfRule type="containsText" priority="253" dxfId="5" operator="containsText" text="zukünftiger Termin">
      <formula>NOT(ISERROR(SEARCH("zukünftiger Termin",G100)))</formula>
    </cfRule>
    <cfRule type="containsText" priority="254" dxfId="4" operator="containsText" text="zukünftiger Termin">
      <formula>NOT(ISERROR(SEARCH("zukünftiger Termin",G100)))</formula>
    </cfRule>
    <cfRule type="containsText" priority="255" dxfId="6" operator="containsText" text="in Umsetzung">
      <formula>NOT(ISERROR(SEARCH("in Umsetzung",G100)))</formula>
    </cfRule>
  </conditionalFormatting>
  <conditionalFormatting sqref="G116:G124">
    <cfRule type="containsText" priority="137" dxfId="0" operator="containsText" text="bisher nicht">
      <formula>NOT(ISERROR(SEARCH("bisher nicht",G116)))</formula>
    </cfRule>
    <cfRule type="containsText" priority="138" dxfId="1" operator="containsText" text="umgesetzt">
      <formula>NOT(ISERROR(SEARCH("umgesetzt",G116)))</formula>
    </cfRule>
    <cfRule type="containsText" priority="139" dxfId="1" operator="containsText" text="wird laufend umgesetzt">
      <formula>NOT(ISERROR(SEARCH("wird laufend umgesetzt",G116)))</formula>
    </cfRule>
    <cfRule type="containsText" priority="140" dxfId="0" operator="containsText" text="Umsetzung nicht möglich">
      <formula>NOT(ISERROR(SEARCH("Umsetzung nicht möglich",G116)))</formula>
    </cfRule>
    <cfRule type="containsText" priority="141" dxfId="0" operator="containsText" text="noch offen">
      <formula>NOT(ISERROR(SEARCH("noch offen",G116)))</formula>
    </cfRule>
    <cfRule type="containsText" priority="142" dxfId="2" operator="containsText" text="umgesetzt">
      <formula>NOT(ISERROR(SEARCH("umgesetzt",G116)))</formula>
    </cfRule>
    <cfRule type="containsText" priority="143" dxfId="3" operator="containsText" text="umgesetzt">
      <formula>NOT(ISERROR(SEARCH("umgesetzt",G116)))</formula>
    </cfRule>
    <cfRule type="containsText" priority="144" dxfId="4" operator="containsText" text="zukünftiger Termin">
      <formula>NOT(ISERROR(SEARCH("zukünftiger Termin",G116)))</formula>
    </cfRule>
    <cfRule type="containsText" priority="145" dxfId="5" operator="containsText" text="zukünftiger Termin">
      <formula>NOT(ISERROR(SEARCH("zukünftiger Termin",G116)))</formula>
    </cfRule>
    <cfRule type="containsText" priority="146" dxfId="4" operator="containsText" text="zukünftiger Termin">
      <formula>NOT(ISERROR(SEARCH("zukünftiger Termin",G116)))</formula>
    </cfRule>
    <cfRule type="containsText" priority="147" dxfId="6" operator="containsText" text="in Umsetzung">
      <formula>NOT(ISERROR(SEARCH("in Umsetzung",G116)))</formula>
    </cfRule>
  </conditionalFormatting>
  <conditionalFormatting sqref="G150:G159">
    <cfRule type="containsText" priority="113" dxfId="0" operator="containsText" text="bisher nicht">
      <formula>NOT(ISERROR(SEARCH("bisher nicht",G150)))</formula>
    </cfRule>
    <cfRule type="containsText" priority="114" dxfId="1" operator="containsText" text="umgesetzt">
      <formula>NOT(ISERROR(SEARCH("umgesetzt",G150)))</formula>
    </cfRule>
    <cfRule type="containsText" priority="115" dxfId="1" operator="containsText" text="wird laufend umgesetzt">
      <formula>NOT(ISERROR(SEARCH("wird laufend umgesetzt",G150)))</formula>
    </cfRule>
    <cfRule type="containsText" priority="116" dxfId="0" operator="containsText" text="Umsetzung nicht möglich">
      <formula>NOT(ISERROR(SEARCH("Umsetzung nicht möglich",G150)))</formula>
    </cfRule>
    <cfRule type="containsText" priority="117" dxfId="0" operator="containsText" text="noch offen">
      <formula>NOT(ISERROR(SEARCH("noch offen",G150)))</formula>
    </cfRule>
    <cfRule type="containsText" priority="118" dxfId="2" operator="containsText" text="umgesetzt">
      <formula>NOT(ISERROR(SEARCH("umgesetzt",G150)))</formula>
    </cfRule>
    <cfRule type="containsText" priority="119" dxfId="3" operator="containsText" text="umgesetzt">
      <formula>NOT(ISERROR(SEARCH("umgesetzt",G150)))</formula>
    </cfRule>
    <cfRule type="containsText" priority="120" dxfId="4" operator="containsText" text="zukünftiger Termin">
      <formula>NOT(ISERROR(SEARCH("zukünftiger Termin",G150)))</formula>
    </cfRule>
    <cfRule type="containsText" priority="121" dxfId="5" operator="containsText" text="zukünftiger Termin">
      <formula>NOT(ISERROR(SEARCH("zukünftiger Termin",G150)))</formula>
    </cfRule>
    <cfRule type="containsText" priority="122" dxfId="4" operator="containsText" text="zukünftiger Termin">
      <formula>NOT(ISERROR(SEARCH("zukünftiger Termin",G150)))</formula>
    </cfRule>
    <cfRule type="containsText" priority="123" dxfId="6" operator="containsText" text="in Umsetzung">
      <formula>NOT(ISERROR(SEARCH("in Umsetzung",G150)))</formula>
    </cfRule>
  </conditionalFormatting>
  <conditionalFormatting sqref="G167:G176">
    <cfRule type="containsText" priority="101" dxfId="0" operator="containsText" text="bisher nicht">
      <formula>NOT(ISERROR(SEARCH("bisher nicht",G167)))</formula>
    </cfRule>
    <cfRule type="containsText" priority="102" dxfId="1" operator="containsText" text="umgesetzt">
      <formula>NOT(ISERROR(SEARCH("umgesetzt",G167)))</formula>
    </cfRule>
    <cfRule type="containsText" priority="103" dxfId="1" operator="containsText" text="wird laufend umgesetzt">
      <formula>NOT(ISERROR(SEARCH("wird laufend umgesetzt",G167)))</formula>
    </cfRule>
    <cfRule type="containsText" priority="104" dxfId="0" operator="containsText" text="Umsetzung nicht möglich">
      <formula>NOT(ISERROR(SEARCH("Umsetzung nicht möglich",G167)))</formula>
    </cfRule>
    <cfRule type="containsText" priority="105" dxfId="0" operator="containsText" text="noch offen">
      <formula>NOT(ISERROR(SEARCH("noch offen",G167)))</formula>
    </cfRule>
    <cfRule type="containsText" priority="106" dxfId="2" operator="containsText" text="umgesetzt">
      <formula>NOT(ISERROR(SEARCH("umgesetzt",G167)))</formula>
    </cfRule>
    <cfRule type="containsText" priority="107" dxfId="3" operator="containsText" text="umgesetzt">
      <formula>NOT(ISERROR(SEARCH("umgesetzt",G167)))</formula>
    </cfRule>
    <cfRule type="containsText" priority="108" dxfId="4" operator="containsText" text="zukünftiger Termin">
      <formula>NOT(ISERROR(SEARCH("zukünftiger Termin",G167)))</formula>
    </cfRule>
    <cfRule type="containsText" priority="109" dxfId="5" operator="containsText" text="zukünftiger Termin">
      <formula>NOT(ISERROR(SEARCH("zukünftiger Termin",G167)))</formula>
    </cfRule>
    <cfRule type="containsText" priority="110" dxfId="4" operator="containsText" text="zukünftiger Termin">
      <formula>NOT(ISERROR(SEARCH("zukünftiger Termin",G167)))</formula>
    </cfRule>
    <cfRule type="containsText" priority="111" dxfId="6" operator="containsText" text="in Umsetzung">
      <formula>NOT(ISERROR(SEARCH("in Umsetzung",G167)))</formula>
    </cfRule>
  </conditionalFormatting>
  <conditionalFormatting sqref="G64">
    <cfRule type="containsText" priority="90" dxfId="0" operator="containsText" text="bisher nicht">
      <formula>NOT(ISERROR(SEARCH("bisher nicht",G64)))</formula>
    </cfRule>
    <cfRule type="containsText" priority="91" dxfId="1" operator="containsText" text="umgesetzt">
      <formula>NOT(ISERROR(SEARCH("umgesetzt",G64)))</formula>
    </cfRule>
    <cfRule type="containsText" priority="92" dxfId="1" operator="containsText" text="wird laufend umgesetzt">
      <formula>NOT(ISERROR(SEARCH("wird laufend umgesetzt",G64)))</formula>
    </cfRule>
    <cfRule type="containsText" priority="93" dxfId="0" operator="containsText" text="Umsetzung nicht möglich">
      <formula>NOT(ISERROR(SEARCH("Umsetzung nicht möglich",G64)))</formula>
    </cfRule>
    <cfRule type="containsText" priority="94" dxfId="0" operator="containsText" text="noch offen">
      <formula>NOT(ISERROR(SEARCH("noch offen",G64)))</formula>
    </cfRule>
    <cfRule type="containsText" priority="95" dxfId="2" operator="containsText" text="umgesetzt">
      <formula>NOT(ISERROR(SEARCH("umgesetzt",G64)))</formula>
    </cfRule>
    <cfRule type="containsText" priority="96" dxfId="3" operator="containsText" text="umgesetzt">
      <formula>NOT(ISERROR(SEARCH("umgesetzt",G64)))</formula>
    </cfRule>
    <cfRule type="containsText" priority="97" dxfId="4" operator="containsText" text="zukünftiger Termin">
      <formula>NOT(ISERROR(SEARCH("zukünftiger Termin",G64)))</formula>
    </cfRule>
    <cfRule type="containsText" priority="98" dxfId="5" operator="containsText" text="zukünftiger Termin">
      <formula>NOT(ISERROR(SEARCH("zukünftiger Termin",G64)))</formula>
    </cfRule>
    <cfRule type="containsText" priority="99" dxfId="4" operator="containsText" text="zukünftiger Termin">
      <formula>NOT(ISERROR(SEARCH("zukünftiger Termin",G64)))</formula>
    </cfRule>
    <cfRule type="containsText" priority="100" dxfId="6" operator="containsText" text="in Umsetzung">
      <formula>NOT(ISERROR(SEARCH("in Umsetzung",G64)))</formula>
    </cfRule>
  </conditionalFormatting>
  <conditionalFormatting sqref="J64:L70 L77 J77 J76:K76 J91:L106 J72:L75 J138:L142 J35:L56 J115:L130">
    <cfRule type="cellIs" priority="70" dxfId="7" operator="notBetween">
      <formula>0</formula>
      <formula>1000000</formula>
    </cfRule>
  </conditionalFormatting>
  <conditionalFormatting sqref="J78:L82">
    <cfRule type="cellIs" priority="69" dxfId="7" operator="notBetween">
      <formula>0</formula>
      <formula>1000000</formula>
    </cfRule>
  </conditionalFormatting>
  <conditionalFormatting sqref="L90">
    <cfRule type="cellIs" priority="68" dxfId="7" operator="notBetween">
      <formula>0</formula>
      <formula>1000000</formula>
    </cfRule>
  </conditionalFormatting>
  <conditionalFormatting sqref="J150:L159">
    <cfRule type="cellIs" priority="65" dxfId="7" operator="notBetween">
      <formula>0</formula>
      <formula>1000000</formula>
    </cfRule>
  </conditionalFormatting>
  <conditionalFormatting sqref="J167:L176">
    <cfRule type="cellIs" priority="64" dxfId="7" operator="notBetween">
      <formula>0</formula>
      <formula>1000000</formula>
    </cfRule>
  </conditionalFormatting>
  <conditionalFormatting sqref="L76">
    <cfRule type="cellIs" priority="63" dxfId="7" operator="notBetween">
      <formula>0</formula>
      <formula>1000000</formula>
    </cfRule>
  </conditionalFormatting>
  <conditionalFormatting sqref="K77">
    <cfRule type="cellIs" priority="62" dxfId="7" operator="notBetween">
      <formula>0</formula>
      <formula>1000000</formula>
    </cfRule>
  </conditionalFormatting>
  <conditionalFormatting sqref="J90:K90">
    <cfRule type="cellIs" priority="61" dxfId="7" operator="notBetween">
      <formula>0</formula>
      <formula>1000000</formula>
    </cfRule>
  </conditionalFormatting>
  <conditionalFormatting sqref="G114">
    <cfRule type="containsText" priority="42" dxfId="0" operator="containsText" text="bisher nicht">
      <formula>NOT(ISERROR(SEARCH("bisher nicht",G114)))</formula>
    </cfRule>
    <cfRule type="containsText" priority="43" dxfId="1" operator="containsText" text="umgesetzt">
      <formula>NOT(ISERROR(SEARCH("umgesetzt",G114)))</formula>
    </cfRule>
    <cfRule type="containsText" priority="44" dxfId="1" operator="containsText" text="wird laufend umgesetzt">
      <formula>NOT(ISERROR(SEARCH("wird laufend umgesetzt",G114)))</formula>
    </cfRule>
    <cfRule type="containsText" priority="53" dxfId="0" operator="containsText" text="Umsetzung nicht möglich">
      <formula>NOT(ISERROR(SEARCH("Umsetzung nicht möglich",G114)))</formula>
    </cfRule>
    <cfRule type="containsText" priority="54" dxfId="0" operator="containsText" text="noch offen">
      <formula>NOT(ISERROR(SEARCH("noch offen",G114)))</formula>
    </cfRule>
    <cfRule type="containsText" priority="55" dxfId="2" operator="containsText" text="umgesetzt">
      <formula>NOT(ISERROR(SEARCH("umgesetzt",G114)))</formula>
    </cfRule>
    <cfRule type="containsText" priority="56" dxfId="3" operator="containsText" text="umgesetzt">
      <formula>NOT(ISERROR(SEARCH("umgesetzt",G114)))</formula>
    </cfRule>
    <cfRule type="containsText" priority="57" dxfId="4" operator="containsText" text="zukünftiger Termin">
      <formula>NOT(ISERROR(SEARCH("zukünftiger Termin",G114)))</formula>
    </cfRule>
    <cfRule type="containsText" priority="58" dxfId="5" operator="containsText" text="zukünftiger Termin">
      <formula>NOT(ISERROR(SEARCH("zukünftiger Termin",G114)))</formula>
    </cfRule>
    <cfRule type="containsText" priority="59" dxfId="4" operator="containsText" text="zukünftiger Termin">
      <formula>NOT(ISERROR(SEARCH("zukünftiger Termin",G114)))</formula>
    </cfRule>
    <cfRule type="containsText" priority="60" dxfId="6" operator="containsText" text="in Umsetzung">
      <formula>NOT(ISERROR(SEARCH("in Umsetzung",G114)))</formula>
    </cfRule>
  </conditionalFormatting>
  <conditionalFormatting sqref="G114">
    <cfRule type="containsText" priority="45" dxfId="0" operator="containsText" text="Umsetzung nicht möglich">
      <formula>NOT(ISERROR(SEARCH("Umsetzung nicht möglich",G114)))</formula>
    </cfRule>
    <cfRule type="containsText" priority="46" dxfId="0" operator="containsText" text="noch offen">
      <formula>NOT(ISERROR(SEARCH("noch offen",G114)))</formula>
    </cfRule>
    <cfRule type="containsText" priority="47" dxfId="2" operator="containsText" text="umgesetzt">
      <formula>NOT(ISERROR(SEARCH("umgesetzt",G114)))</formula>
    </cfRule>
    <cfRule type="containsText" priority="48" dxfId="3" operator="containsText" text="umgesetzt">
      <formula>NOT(ISERROR(SEARCH("umgesetzt",G114)))</formula>
    </cfRule>
    <cfRule type="containsText" priority="49" dxfId="4" operator="containsText" text="zukünftiger Termin">
      <formula>NOT(ISERROR(SEARCH("zukünftiger Termin",G114)))</formula>
    </cfRule>
    <cfRule type="containsText" priority="50" dxfId="5" operator="containsText" text="zukünftiger Termin">
      <formula>NOT(ISERROR(SEARCH("zukünftiger Termin",G114)))</formula>
    </cfRule>
    <cfRule type="containsText" priority="51" dxfId="4" operator="containsText" text="zukünftiger Termin">
      <formula>NOT(ISERROR(SEARCH("zukünftiger Termin",G114)))</formula>
    </cfRule>
    <cfRule type="containsText" priority="52" dxfId="6" operator="containsText" text="in Umsetzung">
      <formula>NOT(ISERROR(SEARCH("in Umsetzung",G114)))</formula>
    </cfRule>
  </conditionalFormatting>
  <conditionalFormatting sqref="J114:L114">
    <cfRule type="cellIs" priority="41" dxfId="7" operator="notBetween">
      <formula>0</formula>
      <formula>1000000</formula>
    </cfRule>
  </conditionalFormatting>
  <conditionalFormatting sqref="G48">
    <cfRule type="containsText" priority="21" dxfId="0" operator="containsText" text="bisher nicht">
      <formula>NOT(ISERROR(SEARCH("bisher nicht",G48)))</formula>
    </cfRule>
    <cfRule type="containsText" priority="22" dxfId="1" operator="containsText" text="umgesetzt">
      <formula>NOT(ISERROR(SEARCH("umgesetzt",G48)))</formula>
    </cfRule>
    <cfRule type="containsText" priority="23" dxfId="1" operator="containsText" text="wird laufend umgesetzt">
      <formula>NOT(ISERROR(SEARCH("wird laufend umgesetzt",G48)))</formula>
    </cfRule>
    <cfRule type="containsText" priority="32" dxfId="0" operator="containsText" text="Umsetzung nicht möglich">
      <formula>NOT(ISERROR(SEARCH("Umsetzung nicht möglich",G48)))</formula>
    </cfRule>
    <cfRule type="containsText" priority="33" dxfId="0" operator="containsText" text="noch offen">
      <formula>NOT(ISERROR(SEARCH("noch offen",G48)))</formula>
    </cfRule>
    <cfRule type="containsText" priority="34" dxfId="2" operator="containsText" text="umgesetzt">
      <formula>NOT(ISERROR(SEARCH("umgesetzt",G48)))</formula>
    </cfRule>
    <cfRule type="containsText" priority="35" dxfId="3" operator="containsText" text="umgesetzt">
      <formula>NOT(ISERROR(SEARCH("umgesetzt",G48)))</formula>
    </cfRule>
    <cfRule type="containsText" priority="36" dxfId="4" operator="containsText" text="zukünftiger Termin">
      <formula>NOT(ISERROR(SEARCH("zukünftiger Termin",G48)))</formula>
    </cfRule>
    <cfRule type="containsText" priority="37" dxfId="5" operator="containsText" text="zukünftiger Termin">
      <formula>NOT(ISERROR(SEARCH("zukünftiger Termin",G48)))</formula>
    </cfRule>
    <cfRule type="containsText" priority="38" dxfId="4" operator="containsText" text="zukünftiger Termin">
      <formula>NOT(ISERROR(SEARCH("zukünftiger Termin",G48)))</formula>
    </cfRule>
    <cfRule type="containsText" priority="39" dxfId="6" operator="containsText" text="in Umsetzung">
      <formula>NOT(ISERROR(SEARCH("in Umsetzung",G48)))</formula>
    </cfRule>
  </conditionalFormatting>
  <conditionalFormatting sqref="G48">
    <cfRule type="containsText" priority="24" dxfId="0" operator="containsText" text="Umsetzung nicht möglich">
      <formula>NOT(ISERROR(SEARCH("Umsetzung nicht möglich",G48)))</formula>
    </cfRule>
    <cfRule type="containsText" priority="25" dxfId="0" operator="containsText" text="noch offen">
      <formula>NOT(ISERROR(SEARCH("noch offen",G48)))</formula>
    </cfRule>
    <cfRule type="containsText" priority="26" dxfId="2" operator="containsText" text="umgesetzt">
      <formula>NOT(ISERROR(SEARCH("umgesetzt",G48)))</formula>
    </cfRule>
    <cfRule type="containsText" priority="27" dxfId="3" operator="containsText" text="umgesetzt">
      <formula>NOT(ISERROR(SEARCH("umgesetzt",G48)))</formula>
    </cfRule>
    <cfRule type="containsText" priority="28" dxfId="4" operator="containsText" text="zukünftiger Termin">
      <formula>NOT(ISERROR(SEARCH("zukünftiger Termin",G48)))</formula>
    </cfRule>
    <cfRule type="containsText" priority="29" dxfId="5" operator="containsText" text="zukünftiger Termin">
      <formula>NOT(ISERROR(SEARCH("zukünftiger Termin",G48)))</formula>
    </cfRule>
    <cfRule type="containsText" priority="30" dxfId="4" operator="containsText" text="zukünftiger Termin">
      <formula>NOT(ISERROR(SEARCH("zukünftiger Termin",G48)))</formula>
    </cfRule>
    <cfRule type="containsText" priority="31" dxfId="6" operator="containsText" text="in Umsetzung">
      <formula>NOT(ISERROR(SEARCH("in Umsetzung",G48)))</formula>
    </cfRule>
  </conditionalFormatting>
  <conditionalFormatting sqref="G71">
    <cfRule type="containsText" priority="2" dxfId="0" operator="containsText" text="bisher nicht">
      <formula>NOT(ISERROR(SEARCH("bisher nicht",G71)))</formula>
    </cfRule>
    <cfRule type="containsText" priority="3" dxfId="1" operator="containsText" text="umgesetzt">
      <formula>NOT(ISERROR(SEARCH("umgesetzt",G71)))</formula>
    </cfRule>
    <cfRule type="containsText" priority="4" dxfId="1" operator="containsText" text="wird laufend umgesetzt">
      <formula>NOT(ISERROR(SEARCH("wird laufend umgesetzt",G71)))</formula>
    </cfRule>
    <cfRule type="containsText" priority="13" dxfId="0" operator="containsText" text="Umsetzung nicht möglich">
      <formula>NOT(ISERROR(SEARCH("Umsetzung nicht möglich",G71)))</formula>
    </cfRule>
    <cfRule type="containsText" priority="14" dxfId="0" operator="containsText" text="noch offen">
      <formula>NOT(ISERROR(SEARCH("noch offen",G71)))</formula>
    </cfRule>
    <cfRule type="containsText" priority="15" dxfId="2" operator="containsText" text="umgesetzt">
      <formula>NOT(ISERROR(SEARCH("umgesetzt",G71)))</formula>
    </cfRule>
    <cfRule type="containsText" priority="16" dxfId="3" operator="containsText" text="umgesetzt">
      <formula>NOT(ISERROR(SEARCH("umgesetzt",G71)))</formula>
    </cfRule>
    <cfRule type="containsText" priority="17" dxfId="4" operator="containsText" text="zukünftiger Termin">
      <formula>NOT(ISERROR(SEARCH("zukünftiger Termin",G71)))</formula>
    </cfRule>
    <cfRule type="containsText" priority="18" dxfId="5" operator="containsText" text="zukünftiger Termin">
      <formula>NOT(ISERROR(SEARCH("zukünftiger Termin",G71)))</formula>
    </cfRule>
    <cfRule type="containsText" priority="19" dxfId="4" operator="containsText" text="zukünftiger Termin">
      <formula>NOT(ISERROR(SEARCH("zukünftiger Termin",G71)))</formula>
    </cfRule>
    <cfRule type="containsText" priority="20" dxfId="6" operator="containsText" text="in Umsetzung">
      <formula>NOT(ISERROR(SEARCH("in Umsetzung",G71)))</formula>
    </cfRule>
  </conditionalFormatting>
  <conditionalFormatting sqref="G71">
    <cfRule type="containsText" priority="5" dxfId="0" operator="containsText" text="Umsetzung nicht möglich">
      <formula>NOT(ISERROR(SEARCH("Umsetzung nicht möglich",G71)))</formula>
    </cfRule>
    <cfRule type="containsText" priority="6" dxfId="0" operator="containsText" text="noch offen">
      <formula>NOT(ISERROR(SEARCH("noch offen",G71)))</formula>
    </cfRule>
    <cfRule type="containsText" priority="7" dxfId="2" operator="containsText" text="umgesetzt">
      <formula>NOT(ISERROR(SEARCH("umgesetzt",G71)))</formula>
    </cfRule>
    <cfRule type="containsText" priority="8" dxfId="3" operator="containsText" text="umgesetzt">
      <formula>NOT(ISERROR(SEARCH("umgesetzt",G71)))</formula>
    </cfRule>
    <cfRule type="containsText" priority="9" dxfId="4" operator="containsText" text="zukünftiger Termin">
      <formula>NOT(ISERROR(SEARCH("zukünftiger Termin",G71)))</formula>
    </cfRule>
    <cfRule type="containsText" priority="10" dxfId="5" operator="containsText" text="zukünftiger Termin">
      <formula>NOT(ISERROR(SEARCH("zukünftiger Termin",G71)))</formula>
    </cfRule>
    <cfRule type="containsText" priority="11" dxfId="4" operator="containsText" text="zukünftiger Termin">
      <formula>NOT(ISERROR(SEARCH("zukünftiger Termin",G71)))</formula>
    </cfRule>
    <cfRule type="containsText" priority="12" dxfId="6" operator="containsText" text="in Umsetzung">
      <formula>NOT(ISERROR(SEARCH("in Umsetzung",G71)))</formula>
    </cfRule>
  </conditionalFormatting>
  <conditionalFormatting sqref="J71:L71">
    <cfRule type="cellIs" priority="1" dxfId="7" operator="notBetween">
      <formula>0</formula>
      <formula>1000000</formula>
    </cfRule>
  </conditionalFormatting>
  <dataValidations count="1">
    <dataValidation type="list" allowBlank="1" showInputMessage="1" showErrorMessage="1" sqref="G167:G176 G71:G72 G35:G40 G95:G98 G90 G66:G69 G74:G76 G150:G159 G100:G106 G116:G130 G42:G56 G64 G138:G142 G92:G93 G78:G82">
      <formula1>$A$179:$A$186</formula1>
    </dataValidation>
  </dataValidations>
  <printOptions horizontalCentered="1" verticalCentered="1"/>
  <pageMargins left="0" right="0" top="0.1968503937007874" bottom="0" header="0.31496062992125984" footer="0.31496062992125984"/>
  <pageSetup fitToHeight="8" horizontalDpi="600" verticalDpi="600" orientation="landscape" paperSize="9" scale="43" r:id="rId3"/>
  <rowBreaks count="7" manualBreakCount="7">
    <brk id="25" min="1" max="11" man="1"/>
    <brk id="57" max="255" man="1"/>
    <brk id="83" max="255" man="1"/>
    <brk id="107" max="255" man="1"/>
    <brk id="131" max="255" man="1"/>
    <brk id="143" max="255" man="1"/>
    <brk id="160" max="255" man="1"/>
  </rowBreaks>
  <ignoredErrors>
    <ignoredError sqref="G23" formula="1"/>
  </ignoredErrors>
  <legacyDrawing r:id="rId2"/>
</worksheet>
</file>

<file path=xl/worksheets/sheet2.xml><?xml version="1.0" encoding="utf-8"?>
<worksheet xmlns="http://schemas.openxmlformats.org/spreadsheetml/2006/main" xmlns:r="http://schemas.openxmlformats.org/officeDocument/2006/relationships">
  <dimension ref="A1:AB723"/>
  <sheetViews>
    <sheetView workbookViewId="0" topLeftCell="A127">
      <selection activeCell="E159" sqref="E159"/>
    </sheetView>
  </sheetViews>
  <sheetFormatPr defaultColWidth="11.421875" defaultRowHeight="12.75"/>
  <cols>
    <col min="1" max="1" width="3.57421875" style="23" customWidth="1"/>
    <col min="2" max="2" width="6.28125" style="0" customWidth="1"/>
    <col min="3" max="5" width="15.421875" style="0" customWidth="1"/>
    <col min="6" max="6" width="16.00390625" style="0" bestFit="1" customWidth="1"/>
    <col min="7" max="7" width="17.421875" style="0" customWidth="1"/>
    <col min="8" max="8" width="26.28125" style="0" customWidth="1"/>
    <col min="9" max="28" width="11.421875" style="23" customWidth="1"/>
  </cols>
  <sheetData>
    <row r="1" spans="1:28" s="271" customFormat="1" ht="15" customHeight="1">
      <c r="A1" s="268"/>
      <c r="B1" s="268"/>
      <c r="C1" s="268"/>
      <c r="D1" s="268"/>
      <c r="E1" s="269"/>
      <c r="F1" s="269"/>
      <c r="G1" s="268"/>
      <c r="H1" s="268"/>
      <c r="I1" s="268"/>
      <c r="J1" s="268"/>
      <c r="K1" s="270"/>
      <c r="L1" s="270"/>
      <c r="M1" s="270"/>
      <c r="N1" s="270"/>
      <c r="O1" s="270"/>
      <c r="P1" s="270"/>
      <c r="Q1" s="270"/>
      <c r="R1" s="270"/>
      <c r="S1" s="270"/>
      <c r="T1" s="270"/>
      <c r="U1" s="270"/>
      <c r="V1" s="270"/>
      <c r="W1" s="270"/>
      <c r="X1" s="270"/>
      <c r="Y1" s="270"/>
      <c r="Z1" s="270"/>
      <c r="AA1" s="270"/>
      <c r="AB1" s="270"/>
    </row>
    <row r="2" spans="1:8" s="270" customFormat="1" ht="22.5">
      <c r="A2" s="272"/>
      <c r="B2" s="272"/>
      <c r="C2" s="290" t="s">
        <v>178</v>
      </c>
      <c r="D2" s="273"/>
      <c r="E2" s="273"/>
      <c r="F2" s="273"/>
      <c r="G2" s="291" t="s">
        <v>177</v>
      </c>
      <c r="H2" s="292">
        <f>Planungsübersicht!L2</f>
        <v>43325</v>
      </c>
    </row>
    <row r="3" spans="2:8" ht="22.5">
      <c r="B3" s="274"/>
      <c r="C3" s="397" t="s">
        <v>176</v>
      </c>
      <c r="D3" s="397"/>
      <c r="E3" s="397"/>
      <c r="F3" s="397"/>
      <c r="G3" s="397"/>
      <c r="H3" s="398"/>
    </row>
    <row r="4" spans="2:8" ht="26.25" customHeight="1">
      <c r="B4" s="275"/>
      <c r="C4" s="399" t="s">
        <v>180</v>
      </c>
      <c r="D4" s="399"/>
      <c r="E4" s="399"/>
      <c r="F4" s="399"/>
      <c r="G4" s="399"/>
      <c r="H4" s="400"/>
    </row>
    <row r="5" spans="2:8" ht="39">
      <c r="B5" s="279" t="str">
        <f>Planungsübersicht!C31</f>
        <v>Nr.</v>
      </c>
      <c r="C5" s="279" t="str">
        <f>Planungsübersicht!D31</f>
        <v>Maßnahme</v>
      </c>
      <c r="D5" s="279" t="str">
        <f>Planungsübersicht!F31</f>
        <v>Termin
(Beginn der Umsetzung)</v>
      </c>
      <c r="E5" s="279" t="str">
        <f>Planungsübersicht!G31</f>
        <v>Status der Umsetzung</v>
      </c>
      <c r="F5" s="279" t="str">
        <f>Planungsübersicht!H31</f>
        <v>verantwortlich</v>
      </c>
      <c r="G5" s="279" t="str">
        <f>Planungsübersicht!I31</f>
        <v>Akteure für die Umsetzung</v>
      </c>
      <c r="H5" s="279" t="str">
        <f>Planungsübersicht!J31</f>
        <v>Planungsziele:                                                                                                                                  CO2-Reduktion und Handlungskompetenzen</v>
      </c>
    </row>
    <row r="6" spans="2:8" ht="37.5">
      <c r="B6" s="277" t="str">
        <f>IF(AND(Planungsübersicht!$F35&gt;1990,TYPE(Planungsübersicht!$F35)=1),Planungsübersicht!C35," ")</f>
        <v>Ü1</v>
      </c>
      <c r="C6" s="277" t="str">
        <f>IF(AND(Planungsübersicht!$F35&gt;1990,TYPE(Planungsübersicht!$F35)=1),Planungsübersicht!D35," ")</f>
        <v>Die IES gründet eine Klimaschutz AG</v>
      </c>
      <c r="D6" s="277">
        <f>IF(AND(Planungsübersicht!$F35&gt;1990,TYPE(Planungsübersicht!$F35)=1),Planungsübersicht!F35," ")</f>
        <v>2018</v>
      </c>
      <c r="E6" s="278">
        <f>IF(AND(Planungsübersicht!$F35&gt;1990,TYPE(Planungsübersicht!$F35)=1),Planungsübersicht!G35," ")</f>
        <v>0</v>
      </c>
      <c r="F6" s="277" t="str">
        <f>IF(AND(Planungsübersicht!$F35&gt;1990,TYPE(Planungsübersicht!$F35)=1),Planungsübersicht!H35," ")</f>
        <v>Kie</v>
      </c>
      <c r="G6" s="277">
        <f>IF(AND(Planungsübersicht!$F35&gt;1990,TYPE(Planungsübersicht!$F35)=1),Planungsübersicht!I35," ")</f>
        <v>0</v>
      </c>
      <c r="H6" s="277">
        <f>IF(AND(Planungsübersicht!$F35&gt;1990,TYPE(Planungsübersicht!$F35)=1),Planungsübersicht!J35," ")</f>
        <v>0</v>
      </c>
    </row>
    <row r="7" spans="2:8" ht="62.25">
      <c r="B7" s="277" t="str">
        <f>IF(AND(Planungsübersicht!$F36&gt;1990,TYPE(Planungsübersicht!$F36)=1),Planungsübersicht!C36," ")</f>
        <v>Ü2</v>
      </c>
      <c r="C7" s="277" t="str">
        <f>IF(AND(Planungsübersicht!$F36&gt;1990,TYPE(Planungsübersicht!$F36)=1),Planungsübersicht!D36," ")</f>
        <v>Die IES gründet eine Schulentwicklungs-gruppe Klimaschutz.</v>
      </c>
      <c r="D7" s="277">
        <f>IF(AND(Planungsübersicht!$F36&gt;1990,TYPE(Planungsübersicht!$F36)=1),Planungsübersicht!F36," ")</f>
        <v>2018</v>
      </c>
      <c r="E7" s="278">
        <f>IF(AND(Planungsübersicht!$F36&gt;1990,TYPE(Planungsübersicht!$F36)=1),Planungsübersicht!G36," ")</f>
        <v>0</v>
      </c>
      <c r="F7" s="277" t="str">
        <f>IF(AND(Planungsübersicht!$F36&gt;1990,TYPE(Planungsübersicht!$F36)=1),Planungsübersicht!H36," ")</f>
        <v>Haa, Ben</v>
      </c>
      <c r="G7" s="277">
        <f>IF(AND(Planungsübersicht!$F36&gt;1990,TYPE(Planungsübersicht!$F36)=1),Planungsübersicht!I36," ")</f>
        <v>0</v>
      </c>
      <c r="H7" s="277">
        <f>IF(AND(Planungsübersicht!$F36&gt;1990,TYPE(Planungsübersicht!$F36)=1),Planungsübersicht!J36," ")</f>
        <v>0</v>
      </c>
    </row>
    <row r="8" spans="2:8" ht="37.5">
      <c r="B8" s="277" t="str">
        <f>IF(AND(Planungsübersicht!$F37&gt;1990,TYPE(Planungsübersicht!$F37)=1),Planungsübersicht!C37," ")</f>
        <v>Ü3</v>
      </c>
      <c r="C8" s="277" t="str">
        <f>IF(AND(Planungsübersicht!$F37&gt;1990,TYPE(Planungsübersicht!$F37)=1),Planungsübersicht!D37," ")</f>
        <v>Die IES führt eine Auftaktveranstaltung durch.</v>
      </c>
      <c r="D8" s="277">
        <f>IF(AND(Planungsübersicht!$F37&gt;1990,TYPE(Planungsübersicht!$F37)=1),Planungsübersicht!F37," ")</f>
        <v>2018</v>
      </c>
      <c r="E8" s="278">
        <f>IF(AND(Planungsübersicht!$F37&gt;1990,TYPE(Planungsübersicht!$F37)=1),Planungsübersicht!G37," ")</f>
        <v>0</v>
      </c>
      <c r="F8" s="277" t="str">
        <f>IF(AND(Planungsübersicht!$F37&gt;1990,TYPE(Planungsübersicht!$F37)=1),Planungsübersicht!H37," ")</f>
        <v>Kie</v>
      </c>
      <c r="G8" s="277">
        <f>IF(AND(Planungsübersicht!$F37&gt;1990,TYPE(Planungsübersicht!$F37)=1),Planungsübersicht!I37," ")</f>
        <v>0</v>
      </c>
      <c r="H8" s="277">
        <f>IF(AND(Planungsübersicht!$F37&gt;1990,TYPE(Planungsübersicht!$F37)=1),Planungsübersicht!J37," ")</f>
        <v>0</v>
      </c>
    </row>
    <row r="9" spans="2:8" ht="212.25">
      <c r="B9" s="277" t="str">
        <f>IF(AND(Planungsübersicht!$F38&gt;1990,TYPE(Planungsübersicht!$F38)=1),Planungsübersicht!C38," ")</f>
        <v>Ü4</v>
      </c>
      <c r="C9" s="277" t="str">
        <f>IF(AND(Planungsübersicht!$F38&gt;1990,TYPE(Planungsübersicht!$F38)=1),Planungsübersicht!D38," ")</f>
        <v>Die Schulbibliothek der IES baut ihren Bestand an Medien zu den Themen Klima, Ökologie, Nachhaltigkeit etc. aus. Medienvorschläge sind willkommen. Der Medienbestand ist im Onlinekatalog der Schulbibliothek recherchierbar.</v>
      </c>
      <c r="D9" s="277">
        <f>IF(AND(Planungsübersicht!$F38&gt;1990,TYPE(Planungsübersicht!$F38)=1),Planungsübersicht!F38," ")</f>
        <v>2018</v>
      </c>
      <c r="E9" s="278">
        <f>IF(AND(Planungsübersicht!$F38&gt;1990,TYPE(Planungsübersicht!$F38)=1),Planungsübersicht!G38," ")</f>
        <v>0</v>
      </c>
      <c r="F9" s="277" t="str">
        <f>IF(AND(Planungsübersicht!$F38&gt;1990,TYPE(Planungsübersicht!$F38)=1),Planungsübersicht!H38," ")</f>
        <v>v. H.</v>
      </c>
      <c r="G9" s="277">
        <f>IF(AND(Planungsübersicht!$F38&gt;1990,TYPE(Planungsübersicht!$F38)=1),Planungsübersicht!I38," ")</f>
        <v>0</v>
      </c>
      <c r="H9" s="277">
        <f>IF(AND(Planungsübersicht!$F38&gt;1990,TYPE(Planungsübersicht!$F38)=1),Planungsübersicht!J38," ")</f>
        <v>0</v>
      </c>
    </row>
    <row r="10" spans="2:8" ht="212.25">
      <c r="B10" s="277" t="str">
        <f>IF(AND(Planungsübersicht!$F39&gt;1990,TYPE(Planungsübersicht!$F39)=1),Planungsübersicht!C39," ")</f>
        <v>Ü5</v>
      </c>
      <c r="C10" s="277" t="str">
        <f>IF(AND(Planungsübersicht!$F39&gt;1990,TYPE(Planungsübersicht!$F39)=1),Planungsübersicht!D39," ")</f>
        <v>Die IES führt monatlich einen "Earth Day" durch, an dem sich alle an der IES-Tätigen weitgehend umweltfreundlich verhalten. (Kommen mit öffentlichen Verkehrsmitteln, essen kein Fleisch, achten auf Energieverbräuche, ...)</v>
      </c>
      <c r="D10" s="277">
        <f>IF(AND(Planungsübersicht!$F39&gt;1990,TYPE(Planungsübersicht!$F39)=1),Planungsübersicht!F39," ")</f>
        <v>2019</v>
      </c>
      <c r="E10" s="278">
        <f>IF(AND(Planungsübersicht!$F39&gt;1990,TYPE(Planungsübersicht!$F39)=1),Planungsübersicht!G39," ")</f>
        <v>0</v>
      </c>
      <c r="F10" s="277" t="str">
        <f>IF(AND(Planungsübersicht!$F39&gt;1990,TYPE(Planungsübersicht!$F39)=1),Planungsübersicht!H39," ")</f>
        <v>Kie</v>
      </c>
      <c r="G10" s="277">
        <f>IF(AND(Planungsübersicht!$F39&gt;1990,TYPE(Planungsübersicht!$F39)=1),Planungsübersicht!I39," ")</f>
        <v>0</v>
      </c>
      <c r="H10" s="277">
        <f>IF(AND(Planungsübersicht!$F39&gt;1990,TYPE(Planungsübersicht!$F39)=1),Planungsübersicht!J39," ")</f>
        <v>0</v>
      </c>
    </row>
    <row r="11" spans="2:8" ht="212.25">
      <c r="B11" s="277" t="str">
        <f>IF(AND(Planungsübersicht!$F40&gt;1990,TYPE(Planungsübersicht!$F40)=1),Planungsübersicht!C40," ")</f>
        <v>Ü6</v>
      </c>
      <c r="C11" s="277" t="str">
        <f>IF(AND(Planungsübersicht!$F40&gt;1990,TYPE(Planungsübersicht!$F40)=1),Planungsübersicht!D40," ")</f>
        <v>Die IES kauft, finanziert durch Spendengelder, ein Stück Land vor den Toren Hamburgs und lässt darauf einen Wald wachsen, um Umweltverbrauch zu kompensieren. Dieser eigene IES-Wald kann u.a. für unterrichtliche Forschungszwecke und Exkursionen genutzt werden.</v>
      </c>
      <c r="D11" s="277">
        <f>IF(AND(Planungsübersicht!$F40&gt;1990,TYPE(Planungsübersicht!$F40)=1),Planungsübersicht!F40," ")</f>
        <v>2020</v>
      </c>
      <c r="E11" s="278" t="str">
        <f>IF(AND(Planungsübersicht!$F40&gt;1990,TYPE(Planungsübersicht!$F40)=1),Planungsübersicht!G40," ")</f>
        <v>zukünftiger Termin</v>
      </c>
      <c r="F11" s="277" t="str">
        <f>IF(AND(Planungsübersicht!$F40&gt;1990,TYPE(Planungsübersicht!$F40)=1),Planungsübersicht!H40," ")</f>
        <v>Haa</v>
      </c>
      <c r="G11" s="277">
        <f>IF(AND(Planungsübersicht!$F40&gt;1990,TYPE(Planungsübersicht!$F40)=1),Planungsübersicht!I40," ")</f>
        <v>0</v>
      </c>
      <c r="H11" s="277" t="str">
        <f>IF(AND(Planungsübersicht!$F40&gt;1990,TYPE(Planungsübersicht!$F40)=1),Planungsübersicht!J40," ")</f>
        <v>20-50 Euro/Tonne CO2 für Kompensation:</v>
      </c>
    </row>
    <row r="12" spans="2:8" ht="12">
      <c r="B12" s="277" t="str">
        <f>IF(AND(Planungsübersicht!$F41&gt;1990,TYPE(Planungsübersicht!$F41)=1),Planungsübersicht!C41," ")</f>
        <v> </v>
      </c>
      <c r="C12" s="277" t="str">
        <f>IF(AND(Planungsübersicht!$F41&gt;1990,TYPE(Planungsübersicht!$F41)=1),Planungsübersicht!D41," ")</f>
        <v> </v>
      </c>
      <c r="D12" s="277" t="str">
        <f>IF(AND(Planungsübersicht!$F41&gt;1990,TYPE(Planungsübersicht!$F41)=1),Planungsübersicht!F41," ")</f>
        <v> </v>
      </c>
      <c r="E12" s="278" t="str">
        <f>IF(AND(Planungsübersicht!$F41&gt;1990,TYPE(Planungsübersicht!$F41)=1),Planungsübersicht!G41," ")</f>
        <v> </v>
      </c>
      <c r="F12" s="277" t="str">
        <f>IF(AND(Planungsübersicht!$F41&gt;1990,TYPE(Planungsübersicht!$F41)=1),Planungsübersicht!H41," ")</f>
        <v> </v>
      </c>
      <c r="G12" s="277" t="str">
        <f>IF(AND(Planungsübersicht!$F41&gt;1990,TYPE(Planungsübersicht!$F41)=1),Planungsübersicht!I41," ")</f>
        <v> </v>
      </c>
      <c r="H12" s="277" t="str">
        <f>IF(AND(Planungsübersicht!$F41&gt;1990,TYPE(Planungsübersicht!$F41)=1),Planungsübersicht!J41," ")</f>
        <v> </v>
      </c>
    </row>
    <row r="13" spans="2:8" ht="87">
      <c r="B13" s="277" t="str">
        <f>IF(AND(Planungsübersicht!$F42&gt;1990,TYPE(Planungsübersicht!$F42)=1),Planungsübersicht!C42," ")</f>
        <v>Ü7</v>
      </c>
      <c r="C13" s="277" t="str">
        <f>IF(AND(Planungsübersicht!$F42&gt;1990,TYPE(Planungsübersicht!$F42)=1),Planungsübersicht!D42," ")</f>
        <v>Die IES führt einen Preiswettbewerb zur Prämierung der umweltfreundlichsten Klasse ein.</v>
      </c>
      <c r="D13" s="277">
        <f>IF(AND(Planungsübersicht!$F42&gt;1990,TYPE(Planungsübersicht!$F42)=1),Planungsübersicht!F42," ")</f>
        <v>2019</v>
      </c>
      <c r="E13" s="278">
        <f>IF(AND(Planungsübersicht!$F42&gt;1990,TYPE(Planungsübersicht!$F42)=1),Planungsübersicht!G42," ")</f>
        <v>0</v>
      </c>
      <c r="F13" s="277" t="str">
        <f>IF(AND(Planungsübersicht!$F42&gt;1990,TYPE(Planungsübersicht!$F42)=1),Planungsübersicht!H42," ")</f>
        <v>Kie</v>
      </c>
      <c r="G13" s="277">
        <f>IF(AND(Planungsübersicht!$F42&gt;1990,TYPE(Planungsübersicht!$F42)=1),Planungsübersicht!I42," ")</f>
        <v>0</v>
      </c>
      <c r="H13" s="277">
        <f>IF(AND(Planungsübersicht!$F42&gt;1990,TYPE(Planungsübersicht!$F42)=1),Planungsübersicht!J42," ")</f>
        <v>0</v>
      </c>
    </row>
    <row r="14" spans="2:8" ht="75">
      <c r="B14" s="277" t="str">
        <f>IF(AND(Planungsübersicht!$F43&gt;1990,TYPE(Planungsübersicht!$F43)=1),Planungsübersicht!C43," ")</f>
        <v>Ü8</v>
      </c>
      <c r="C14" s="277" t="str">
        <f>IF(AND(Planungsübersicht!$F43&gt;1990,TYPE(Planungsübersicht!$F43)=1),Planungsübersicht!D43," ")</f>
        <v>Pro Jahrgang werden bis zu vier Schülerinnen und Schüler zu Energiemanagern ausgebildet.  </v>
      </c>
      <c r="D14" s="277">
        <f>IF(AND(Planungsübersicht!$F43&gt;1990,TYPE(Planungsübersicht!$F43)=1),Planungsübersicht!F43," ")</f>
        <v>2019</v>
      </c>
      <c r="E14" s="278">
        <f>IF(AND(Planungsübersicht!$F43&gt;1990,TYPE(Planungsübersicht!$F43)=1),Planungsübersicht!G43," ")</f>
        <v>0</v>
      </c>
      <c r="F14" s="277" t="str">
        <f>IF(AND(Planungsübersicht!$F43&gt;1990,TYPE(Planungsübersicht!$F43)=1),Planungsübersicht!H43," ")</f>
        <v>Kie</v>
      </c>
      <c r="G14" s="277">
        <f>IF(AND(Planungsübersicht!$F43&gt;1990,TYPE(Planungsübersicht!$F43)=1),Planungsübersicht!I43," ")</f>
        <v>0</v>
      </c>
      <c r="H14" s="277">
        <f>IF(AND(Planungsübersicht!$F43&gt;1990,TYPE(Planungsübersicht!$F43)=1),Planungsübersicht!J43," ")</f>
        <v>0</v>
      </c>
    </row>
    <row r="15" spans="2:8" ht="174.75">
      <c r="B15" s="277" t="str">
        <f>IF(AND(Planungsübersicht!$F44&gt;1990,TYPE(Planungsübersicht!$F44)=1),Planungsübersicht!C44," ")</f>
        <v>Ü9</v>
      </c>
      <c r="C15" s="277" t="str">
        <f>IF(AND(Planungsübersicht!$F44&gt;1990,TYPE(Planungsübersicht!$F44)=1),Planungsübersicht!D44," ")</f>
        <v>Die IES stellt auf einer Website eine Sammlung von externen pädagogischen Projekten zur Klimathematik zusammen. Die Website begeleitet die Entwicklungen bzgl. Klimaschule und stellt Transparenz her.</v>
      </c>
      <c r="D15" s="277">
        <f>IF(AND(Planungsübersicht!$F44&gt;1990,TYPE(Planungsübersicht!$F44)=1),Planungsübersicht!F44," ")</f>
        <v>2018</v>
      </c>
      <c r="E15" s="278">
        <f>IF(AND(Planungsübersicht!$F44&gt;1990,TYPE(Planungsübersicht!$F44)=1),Planungsübersicht!G44," ")</f>
        <v>0</v>
      </c>
      <c r="F15" s="277" t="str">
        <f>IF(AND(Planungsübersicht!$F44&gt;1990,TYPE(Planungsübersicht!$F44)=1),Planungsübersicht!H44," ")</f>
        <v>Haa</v>
      </c>
      <c r="G15" s="277">
        <f>IF(AND(Planungsübersicht!$F44&gt;1990,TYPE(Planungsübersicht!$F44)=1),Planungsübersicht!I44," ")</f>
        <v>0</v>
      </c>
      <c r="H15" s="277">
        <f>IF(AND(Planungsübersicht!$F44&gt;1990,TYPE(Planungsübersicht!$F44)=1),Planungsübersicht!J44," ")</f>
        <v>0</v>
      </c>
    </row>
    <row r="16" spans="2:8" ht="112.5">
      <c r="B16" s="277" t="str">
        <f>IF(AND(Planungsübersicht!$F45&gt;1990,TYPE(Planungsübersicht!$F45)=1),Planungsübersicht!C45," ")</f>
        <v>Ü10</v>
      </c>
      <c r="C16" s="277" t="str">
        <f>IF(AND(Planungsübersicht!$F45&gt;1990,TYPE(Planungsübersicht!$F45)=1),Planungsübersicht!D45," ")</f>
        <v>  Die IES führt eine schulweite fächer- und jahrgangsübergreifende Projektwoche zum Thema Klimawandel durch.</v>
      </c>
      <c r="D16" s="277">
        <f>IF(AND(Planungsübersicht!$F45&gt;1990,TYPE(Planungsübersicht!$F45)=1),Planungsübersicht!F45," ")</f>
        <v>2019</v>
      </c>
      <c r="E16" s="278">
        <f>IF(AND(Planungsübersicht!$F45&gt;1990,TYPE(Planungsübersicht!$F45)=1),Planungsübersicht!G45," ")</f>
        <v>0</v>
      </c>
      <c r="F16" s="277" t="str">
        <f>IF(AND(Planungsübersicht!$F45&gt;1990,TYPE(Planungsübersicht!$F45)=1),Planungsübersicht!H45," ")</f>
        <v>Kie</v>
      </c>
      <c r="G16" s="277" t="str">
        <f>IF(AND(Planungsübersicht!$F45&gt;1990,TYPE(Planungsübersicht!$F45)=1),Planungsübersicht!I45," ")</f>
        <v>Haa</v>
      </c>
      <c r="H16" s="277">
        <f>IF(AND(Planungsübersicht!$F45&gt;1990,TYPE(Planungsübersicht!$F45)=1),Planungsübersicht!J45," ")</f>
        <v>0</v>
      </c>
    </row>
    <row r="17" spans="2:8" ht="62.25">
      <c r="B17" s="277" t="str">
        <f>IF(AND(Planungsübersicht!$F46&gt;1990,TYPE(Planungsübersicht!$F46)=1),Planungsübersicht!C46," ")</f>
        <v>Ü11</v>
      </c>
      <c r="C17" s="277" t="str">
        <f>IF(AND(Planungsübersicht!$F46&gt;1990,TYPE(Planungsübersicht!$F46)=1),Planungsübersicht!D46," ")</f>
        <v>Der FB Kunst entwirft ein Logo für die IES Klimaschule.
</v>
      </c>
      <c r="D17" s="277">
        <f>IF(AND(Planungsübersicht!$F46&gt;1990,TYPE(Planungsübersicht!$F46)=1),Planungsübersicht!F46," ")</f>
        <v>2019</v>
      </c>
      <c r="E17" s="278">
        <f>IF(AND(Planungsübersicht!$F46&gt;1990,TYPE(Planungsübersicht!$F46)=1),Planungsübersicht!G46," ")</f>
        <v>0</v>
      </c>
      <c r="F17" s="277" t="str">
        <f>IF(AND(Planungsübersicht!$F46&gt;1990,TYPE(Planungsübersicht!$F46)=1),Planungsübersicht!H46," ")</f>
        <v>Mün</v>
      </c>
      <c r="G17" s="277" t="str">
        <f>IF(AND(Planungsübersicht!$F46&gt;1990,TYPE(Planungsübersicht!$F46)=1),Planungsübersicht!I46," ")</f>
        <v>Ptr</v>
      </c>
      <c r="H17" s="277">
        <f>IF(AND(Planungsübersicht!$F46&gt;1990,TYPE(Planungsübersicht!$F46)=1),Planungsübersicht!J46," ")</f>
        <v>0</v>
      </c>
    </row>
    <row r="18" spans="2:8" ht="225">
      <c r="B18" s="277" t="str">
        <f>IF(AND(Planungsübersicht!$F47&gt;1990,TYPE(Planungsübersicht!$F47)=1),Planungsübersicht!C47," ")</f>
        <v>Ü12</v>
      </c>
      <c r="C18" s="277" t="str">
        <f>IF(AND(Planungsübersicht!$F47&gt;1990,TYPE(Planungsübersicht!$F47)=1),Planungsübersicht!D47," ")</f>
        <v>Der FB Gesellschaftswissenschaften wird verstärkt im Unterricht untersuchen, welche politischen und wirtschaftlichen Rahmenbedingen zur jetzigen Klimasituation geführt haben und wie es geschehen konnte, dass die Menschheit in diese Notlage hineingeraten ist. </v>
      </c>
      <c r="D18" s="277">
        <f>IF(AND(Planungsübersicht!$F47&gt;1990,TYPE(Planungsübersicht!$F47)=1),Planungsübersicht!F47," ")</f>
        <v>2019</v>
      </c>
      <c r="E18" s="278">
        <f>IF(AND(Planungsübersicht!$F47&gt;1990,TYPE(Planungsübersicht!$F47)=1),Planungsübersicht!G47," ")</f>
        <v>0</v>
      </c>
      <c r="F18" s="277" t="str">
        <f>IF(AND(Planungsübersicht!$F47&gt;1990,TYPE(Planungsübersicht!$F47)=1),Planungsübersicht!H47," ")</f>
        <v>Haa</v>
      </c>
      <c r="G18" s="277">
        <f>IF(AND(Planungsübersicht!$F47&gt;1990,TYPE(Planungsübersicht!$F47)=1),Planungsübersicht!I47," ")</f>
        <v>0</v>
      </c>
      <c r="H18" s="277">
        <f>IF(AND(Planungsübersicht!$F47&gt;1990,TYPE(Planungsübersicht!$F47)=1),Planungsübersicht!J47," ")</f>
        <v>0</v>
      </c>
    </row>
    <row r="19" spans="2:8" ht="87">
      <c r="B19" s="277" t="str">
        <f>IF(AND(Planungsübersicht!$F48&gt;1990,TYPE(Planungsübersicht!$F48)=1),Planungsübersicht!C48," ")</f>
        <v>Ü13</v>
      </c>
      <c r="C19" s="277" t="str">
        <f>IF(AND(Planungsübersicht!$F48&gt;1990,TYPE(Planungsübersicht!$F48)=1),Planungsübersicht!D48," ")</f>
        <v>Die IES veranstaltet regelmäßig Vorhabentage zum Thema Klimaschutz und Nachhaltigkeit. </v>
      </c>
      <c r="D19" s="277">
        <f>IF(AND(Planungsübersicht!$F48&gt;1990,TYPE(Planungsübersicht!$F48)=1),Planungsübersicht!F48," ")</f>
        <v>2020</v>
      </c>
      <c r="E19" s="278">
        <f>IF(AND(Planungsübersicht!$F48&gt;1990,TYPE(Planungsübersicht!$F48)=1),Planungsübersicht!G48," ")</f>
        <v>0</v>
      </c>
      <c r="F19" s="277" t="str">
        <f>IF(AND(Planungsübersicht!$F48&gt;1990,TYPE(Planungsübersicht!$F48)=1),Planungsübersicht!H48," ")</f>
        <v>Kie</v>
      </c>
      <c r="G19" s="277">
        <f>IF(AND(Planungsübersicht!$F48&gt;1990,TYPE(Planungsübersicht!$F48)=1),Planungsübersicht!I48," ")</f>
        <v>0</v>
      </c>
      <c r="H19" s="277">
        <f>IF(AND(Planungsübersicht!$F48&gt;1990,TYPE(Planungsübersicht!$F48)=1),Planungsübersicht!J48," ")</f>
        <v>0</v>
      </c>
    </row>
    <row r="20" spans="2:8" ht="87">
      <c r="B20" s="277" t="str">
        <f>IF(AND(Planungsübersicht!$F49&gt;1990,TYPE(Planungsübersicht!$F49)=1),Planungsübersicht!C49," ")</f>
        <v>Ü14</v>
      </c>
      <c r="C20" s="277" t="str">
        <f>IF(AND(Planungsübersicht!$F49&gt;1990,TYPE(Planungsübersicht!$F49)=1),Planungsübersicht!D49," ")</f>
        <v>Die IES richtet, wenn möglich, in den Jahrgängen 8 bis 10 immer ein Profil mit dem Schwerpunkt Nachhaltigkeit ein. </v>
      </c>
      <c r="D20" s="277">
        <f>IF(AND(Planungsübersicht!$F49&gt;1990,TYPE(Planungsübersicht!$F49)=1),Planungsübersicht!F49," ")</f>
        <v>2019</v>
      </c>
      <c r="E20" s="278">
        <f>IF(AND(Planungsübersicht!$F49&gt;1990,TYPE(Planungsübersicht!$F49)=1),Planungsübersicht!G49," ")</f>
        <v>0</v>
      </c>
      <c r="F20" s="277" t="str">
        <f>IF(AND(Planungsübersicht!$F49&gt;1990,TYPE(Planungsübersicht!$F49)=1),Planungsübersicht!H49," ")</f>
        <v>SL</v>
      </c>
      <c r="G20" s="277">
        <f>IF(AND(Planungsübersicht!$F49&gt;1990,TYPE(Planungsübersicht!$F49)=1),Planungsübersicht!I49," ")</f>
        <v>0</v>
      </c>
      <c r="H20" s="277" t="str">
        <f>IF(AND(Planungsübersicht!$F49&gt;1990,TYPE(Planungsübersicht!$F49)=1),Planungsübersicht!J49," ")</f>
        <v>Pilot</v>
      </c>
    </row>
    <row r="21" spans="2:8" ht="75">
      <c r="B21" s="277" t="str">
        <f>IF(AND(Planungsübersicht!$F50&gt;1990,TYPE(Planungsübersicht!$F50)=1),Planungsübersicht!C50," ")</f>
        <v>Ü15</v>
      </c>
      <c r="C21" s="277" t="str">
        <f>IF(AND(Planungsübersicht!$F50&gt;1990,TYPE(Planungsübersicht!$F50)=1),Planungsübersicht!D50," ")</f>
        <v>Die IES richtet, wenn möglich, in der SekII immer ein Profil mit dem Schwerpunkt Nachhaltigkeit ein. </v>
      </c>
      <c r="D21" s="277">
        <f>IF(AND(Planungsübersicht!$F50&gt;1990,TYPE(Planungsübersicht!$F50)=1),Planungsübersicht!F50," ")</f>
        <v>2019</v>
      </c>
      <c r="E21" s="278">
        <f>IF(AND(Planungsübersicht!$F50&gt;1990,TYPE(Planungsübersicht!$F50)=1),Planungsübersicht!G50," ")</f>
        <v>0</v>
      </c>
      <c r="F21" s="277" t="str">
        <f>IF(AND(Planungsübersicht!$F50&gt;1990,TYPE(Planungsübersicht!$F50)=1),Planungsübersicht!H50," ")</f>
        <v>SL</v>
      </c>
      <c r="G21" s="277">
        <f>IF(AND(Planungsübersicht!$F50&gt;1990,TYPE(Planungsübersicht!$F50)=1),Planungsübersicht!I50," ")</f>
        <v>0</v>
      </c>
      <c r="H21" s="277">
        <f>IF(AND(Planungsübersicht!$F50&gt;1990,TYPE(Planungsübersicht!$F50)=1),Planungsübersicht!J50," ")</f>
        <v>0</v>
      </c>
    </row>
    <row r="22" spans="2:8" ht="124.5">
      <c r="B22" s="277" t="str">
        <f>IF(AND(Planungsübersicht!$F51&gt;1990,TYPE(Planungsübersicht!$F51)=1),Planungsübersicht!C51," ")</f>
        <v>Ü16</v>
      </c>
      <c r="C22" s="277" t="str">
        <f>IF(AND(Planungsübersicht!$F51&gt;1990,TYPE(Planungsübersicht!$F51)=1),Planungsübersicht!D51," ")</f>
        <v>Die IES führt Veranstaltungen mit den an der Schule beteiligten durch, welche die positiven Auswirkungen von Aktivitäten auf die Umweltthematisieren.</v>
      </c>
      <c r="D22" s="277">
        <f>IF(AND(Planungsübersicht!$F51&gt;1990,TYPE(Planungsübersicht!$F51)=1),Planungsübersicht!F51," ")</f>
        <v>2019</v>
      </c>
      <c r="E22" s="278">
        <f>IF(AND(Planungsübersicht!$F51&gt;1990,TYPE(Planungsübersicht!$F51)=1),Planungsübersicht!G51," ")</f>
        <v>0</v>
      </c>
      <c r="F22" s="277" t="str">
        <f>IF(AND(Planungsübersicht!$F51&gt;1990,TYPE(Planungsübersicht!$F51)=1),Planungsübersicht!H51," ")</f>
        <v>Kie</v>
      </c>
      <c r="G22" s="277">
        <f>IF(AND(Planungsübersicht!$F51&gt;1990,TYPE(Planungsübersicht!$F51)=1),Planungsübersicht!I51," ")</f>
        <v>0</v>
      </c>
      <c r="H22" s="277" t="str">
        <f>IF(AND(Planungsübersicht!$F51&gt;1990,TYPE(Planungsübersicht!$F51)=1),Planungsübersicht!J51," ")</f>
        <v>Material und Angebote von Greenpeace nutzen</v>
      </c>
    </row>
    <row r="23" spans="2:8" ht="75">
      <c r="B23" s="277" t="str">
        <f>IF(AND(Planungsübersicht!$F52&gt;1990,TYPE(Planungsübersicht!$F52)=1),Planungsübersicht!C52," ")</f>
        <v>Ü17</v>
      </c>
      <c r="C23" s="277" t="str">
        <f>IF(AND(Planungsübersicht!$F52&gt;1990,TYPE(Planungsübersicht!$F52)=1),Planungsübersicht!D52," ")</f>
        <v>Die IES führt eine Bestandsaufnahme aller bisherigen Klimaschutzmaßnahmen durch und veröffentlicht sie</v>
      </c>
      <c r="D23" s="277">
        <f>IF(AND(Planungsübersicht!$F52&gt;1990,TYPE(Planungsübersicht!$F52)=1),Planungsübersicht!F52," ")</f>
        <v>2019</v>
      </c>
      <c r="E23" s="278">
        <f>IF(AND(Planungsübersicht!$F52&gt;1990,TYPE(Planungsübersicht!$F52)=1),Planungsübersicht!G52," ")</f>
        <v>0</v>
      </c>
      <c r="F23" s="277" t="str">
        <f>IF(AND(Planungsübersicht!$F52&gt;1990,TYPE(Planungsübersicht!$F52)=1),Planungsübersicht!H52," ")</f>
        <v>Kie</v>
      </c>
      <c r="G23" s="277">
        <f>IF(AND(Planungsübersicht!$F52&gt;1990,TYPE(Planungsübersicht!$F52)=1),Planungsübersicht!I52," ")</f>
        <v>0</v>
      </c>
      <c r="H23" s="277">
        <f>IF(AND(Planungsübersicht!$F52&gt;1990,TYPE(Planungsübersicht!$F52)=1),Planungsübersicht!J52," ")</f>
        <v>0</v>
      </c>
    </row>
    <row r="24" spans="2:8" ht="137.25">
      <c r="B24" s="277" t="str">
        <f>IF(AND(Planungsübersicht!$F53&gt;1990,TYPE(Planungsübersicht!$F53)=1),Planungsübersicht!C53," ")</f>
        <v>Ü18</v>
      </c>
      <c r="C24" s="277" t="str">
        <f>IF(AND(Planungsübersicht!$F53&gt;1990,TYPE(Planungsübersicht!$F53)=1),Planungsübersicht!D53," ")</f>
        <v>Die IES errechnet den aktuell CO2 Fußabdruck der Schule, listet ihn bezogen auf die unterschiedlichen Bereiche (Heizung, Strom, Mobilität, Abfall) detailliert auf und veröffentlicht ihn</v>
      </c>
      <c r="D24" s="277">
        <f>IF(AND(Planungsübersicht!$F53&gt;1990,TYPE(Planungsübersicht!$F53)=1),Planungsübersicht!F53," ")</f>
        <v>2019</v>
      </c>
      <c r="E24" s="278">
        <f>IF(AND(Planungsübersicht!$F53&gt;1990,TYPE(Planungsübersicht!$F53)=1),Planungsübersicht!G53," ")</f>
        <v>0</v>
      </c>
      <c r="F24" s="277" t="str">
        <f>IF(AND(Planungsübersicht!$F53&gt;1990,TYPE(Planungsübersicht!$F53)=1),Planungsübersicht!H53," ")</f>
        <v>Kie</v>
      </c>
      <c r="G24" s="277">
        <f>IF(AND(Planungsübersicht!$F53&gt;1990,TYPE(Planungsübersicht!$F53)=1),Planungsübersicht!I53," ")</f>
        <v>0</v>
      </c>
      <c r="H24" s="277">
        <f>IF(AND(Planungsübersicht!$F53&gt;1990,TYPE(Planungsübersicht!$F53)=1),Planungsübersicht!J53," ")</f>
        <v>0</v>
      </c>
    </row>
    <row r="25" spans="2:8" ht="49.5">
      <c r="B25" s="277" t="str">
        <f>IF(AND(Planungsübersicht!$F54&gt;1990,TYPE(Planungsübersicht!$F54)=1),Planungsübersicht!C54," ")</f>
        <v>Ü19</v>
      </c>
      <c r="C25" s="277" t="str">
        <f>IF(AND(Planungsübersicht!$F54&gt;1990,TYPE(Planungsübersicht!$F54)=1),Planungsübersicht!D54," ")</f>
        <v>Die IES bietet in den Jahrgängen 5 bis 7 immer einen Klimakurs an.</v>
      </c>
      <c r="D25" s="277">
        <f>IF(AND(Planungsübersicht!$F54&gt;1990,TYPE(Planungsübersicht!$F54)=1),Planungsübersicht!F54," ")</f>
        <v>2018</v>
      </c>
      <c r="E25" s="278">
        <f>IF(AND(Planungsübersicht!$F54&gt;1990,TYPE(Planungsübersicht!$F54)=1),Planungsübersicht!G54," ")</f>
        <v>0</v>
      </c>
      <c r="F25" s="277" t="str">
        <f>IF(AND(Planungsübersicht!$F54&gt;1990,TYPE(Planungsübersicht!$F54)=1),Planungsübersicht!H54," ")</f>
        <v>SL</v>
      </c>
      <c r="G25" s="277">
        <f>IF(AND(Planungsübersicht!$F54&gt;1990,TYPE(Planungsübersicht!$F54)=1),Planungsübersicht!I54," ")</f>
        <v>0</v>
      </c>
      <c r="H25" s="277">
        <f>IF(AND(Planungsübersicht!$F54&gt;1990,TYPE(Planungsübersicht!$F54)=1),Planungsübersicht!J54," ")</f>
        <v>0</v>
      </c>
    </row>
    <row r="26" spans="2:8" ht="75">
      <c r="B26" s="277" t="str">
        <f>IF(AND(Planungsübersicht!$F55&gt;1990,TYPE(Planungsübersicht!$F55)=1),Planungsübersicht!C55," ")</f>
        <v>Ü20</v>
      </c>
      <c r="C26" s="277" t="str">
        <f>IF(AND(Planungsübersicht!$F55&gt;1990,TYPE(Planungsübersicht!$F55)=1),Planungsübersicht!D55," ")</f>
        <v>Die Schulbibliothek der IES stellt die Nachhaltigkeit einer (Schul-) Bibliothek vor</v>
      </c>
      <c r="D26" s="277">
        <f>IF(AND(Planungsübersicht!$F55&gt;1990,TYPE(Planungsübersicht!$F55)=1),Planungsübersicht!F55," ")</f>
        <v>2018</v>
      </c>
      <c r="E26" s="278">
        <f>IF(AND(Planungsübersicht!$F55&gt;1990,TYPE(Planungsübersicht!$F55)=1),Planungsübersicht!G55," ")</f>
        <v>0</v>
      </c>
      <c r="F26" s="277" t="str">
        <f>IF(AND(Planungsübersicht!$F55&gt;1990,TYPE(Planungsübersicht!$F55)=1),Planungsübersicht!H55," ")</f>
        <v>v. H.</v>
      </c>
      <c r="G26" s="277">
        <f>IF(AND(Planungsübersicht!$F55&gt;1990,TYPE(Planungsübersicht!$F55)=1),Planungsübersicht!I55," ")</f>
        <v>0</v>
      </c>
      <c r="H26" s="277">
        <f>IF(AND(Planungsübersicht!$F55&gt;1990,TYPE(Planungsübersicht!$F55)=1),Planungsübersicht!J55," ")</f>
        <v>0</v>
      </c>
    </row>
    <row r="27" spans="2:8" ht="37.5">
      <c r="B27" s="277" t="str">
        <f>IF(AND(Planungsübersicht!$F56&gt;1990,TYPE(Planungsübersicht!$F56)=1),Planungsübersicht!C56," ")</f>
        <v>Ü21</v>
      </c>
      <c r="C27" s="277" t="str">
        <f>IF(AND(Planungsübersicht!$F56&gt;1990,TYPE(Planungsübersicht!$F56)=1),Planungsübersicht!D56," ")</f>
        <v>Die IES führt nachhaltige Schulfeste durch</v>
      </c>
      <c r="D27" s="277">
        <f>IF(AND(Planungsübersicht!$F56&gt;1990,TYPE(Planungsübersicht!$F56)=1),Planungsübersicht!F56," ")</f>
        <v>2018</v>
      </c>
      <c r="E27" s="278">
        <f>IF(AND(Planungsübersicht!$F56&gt;1990,TYPE(Planungsübersicht!$F56)=1),Planungsübersicht!G56," ")</f>
        <v>0</v>
      </c>
      <c r="F27" s="277" t="str">
        <f>IF(AND(Planungsübersicht!$F56&gt;1990,TYPE(Planungsübersicht!$F56)=1),Planungsübersicht!H56," ")</f>
        <v>OrganisatorIn</v>
      </c>
      <c r="G27" s="277">
        <f>IF(AND(Planungsübersicht!$F56&gt;1990,TYPE(Planungsübersicht!$F56)=1),Planungsübersicht!I56," ")</f>
        <v>0</v>
      </c>
      <c r="H27" s="277">
        <f>IF(AND(Planungsübersicht!$F56&gt;1990,TYPE(Planungsübersicht!$F56)=1),Planungsübersicht!J56," ")</f>
        <v>0</v>
      </c>
    </row>
    <row r="28" spans="2:8" ht="12">
      <c r="B28" s="277" t="str">
        <f>IF(AND(Planungsübersicht!$F57&gt;1990,TYPE(Planungsübersicht!$F57)=1),Planungsübersicht!C57," ")</f>
        <v> </v>
      </c>
      <c r="C28" s="277" t="str">
        <f>IF(AND(Planungsübersicht!$F57&gt;1990,TYPE(Planungsübersicht!$F57)=1),Planungsübersicht!D57," ")</f>
        <v> </v>
      </c>
      <c r="D28" s="277" t="str">
        <f>IF(AND(Planungsübersicht!$F57&gt;1990,TYPE(Planungsübersicht!$F57)=1),Planungsübersicht!F57," ")</f>
        <v> </v>
      </c>
      <c r="E28" s="278" t="str">
        <f>IF(AND(Planungsübersicht!$F57&gt;1990,TYPE(Planungsübersicht!$F57)=1),Planungsübersicht!G57," ")</f>
        <v> </v>
      </c>
      <c r="F28" s="277" t="str">
        <f>IF(AND(Planungsübersicht!$F57&gt;1990,TYPE(Planungsübersicht!$F57)=1),Planungsübersicht!H57," ")</f>
        <v> </v>
      </c>
      <c r="G28" s="277" t="str">
        <f>IF(AND(Planungsübersicht!$F57&gt;1990,TYPE(Planungsübersicht!$F57)=1),Planungsübersicht!I57," ")</f>
        <v> </v>
      </c>
      <c r="H28" s="277" t="str">
        <f>IF(AND(Planungsübersicht!$F57&gt;1990,TYPE(Planungsübersicht!$F57)=1),Planungsübersicht!J57," ")</f>
        <v> </v>
      </c>
    </row>
    <row r="29" spans="2:8" ht="12">
      <c r="B29" s="277" t="str">
        <f>IF(AND(Planungsübersicht!$F58&gt;1990,TYPE(Planungsübersicht!$F58)=1),Planungsübersicht!C58," ")</f>
        <v> </v>
      </c>
      <c r="C29" s="277" t="str">
        <f>IF(AND(Planungsübersicht!$F58&gt;1990,TYPE(Planungsübersicht!$F58)=1),Planungsübersicht!D58," ")</f>
        <v> </v>
      </c>
      <c r="D29" s="277" t="str">
        <f>IF(AND(Planungsübersicht!$F58&gt;1990,TYPE(Planungsübersicht!$F58)=1),Planungsübersicht!F58," ")</f>
        <v> </v>
      </c>
      <c r="E29" s="278" t="str">
        <f>IF(AND(Planungsübersicht!$F58&gt;1990,TYPE(Planungsübersicht!$F58)=1),Planungsübersicht!G58," ")</f>
        <v> </v>
      </c>
      <c r="F29" s="277" t="str">
        <f>IF(AND(Planungsübersicht!$F58&gt;1990,TYPE(Planungsübersicht!$F58)=1),Planungsübersicht!H58," ")</f>
        <v> </v>
      </c>
      <c r="G29" s="277" t="str">
        <f>IF(AND(Planungsübersicht!$F58&gt;1990,TYPE(Planungsübersicht!$F58)=1),Planungsübersicht!I58," ")</f>
        <v> </v>
      </c>
      <c r="H29" s="277" t="str">
        <f>IF(AND(Planungsübersicht!$F58&gt;1990,TYPE(Planungsübersicht!$F58)=1),Planungsübersicht!J58," ")</f>
        <v> </v>
      </c>
    </row>
    <row r="30" spans="2:8" ht="12">
      <c r="B30" s="277" t="str">
        <f>IF(AND(Planungsübersicht!$F59&gt;1990,TYPE(Planungsübersicht!$F59)=1),Planungsübersicht!C59," ")</f>
        <v> </v>
      </c>
      <c r="C30" s="277" t="str">
        <f>IF(AND(Planungsübersicht!$F59&gt;1990,TYPE(Planungsübersicht!$F59)=1),Planungsübersicht!D59," ")</f>
        <v> </v>
      </c>
      <c r="D30" s="277" t="str">
        <f>IF(AND(Planungsübersicht!$F59&gt;1990,TYPE(Planungsübersicht!$F59)=1),Planungsübersicht!F59," ")</f>
        <v> </v>
      </c>
      <c r="E30" s="278" t="str">
        <f>IF(AND(Planungsübersicht!$F59&gt;1990,TYPE(Planungsübersicht!$F59)=1),Planungsübersicht!G59," ")</f>
        <v> </v>
      </c>
      <c r="F30" s="277" t="str">
        <f>IF(AND(Planungsübersicht!$F59&gt;1990,TYPE(Planungsübersicht!$F59)=1),Planungsübersicht!H59," ")</f>
        <v> </v>
      </c>
      <c r="G30" s="277" t="str">
        <f>IF(AND(Planungsübersicht!$F59&gt;1990,TYPE(Planungsübersicht!$F59)=1),Planungsübersicht!I59," ")</f>
        <v> </v>
      </c>
      <c r="H30" s="277" t="str">
        <f>IF(AND(Planungsübersicht!$F59&gt;1990,TYPE(Planungsübersicht!$F59)=1),Planungsübersicht!J59," ")</f>
        <v> </v>
      </c>
    </row>
    <row r="31" spans="2:8" ht="12">
      <c r="B31" s="277" t="str">
        <f>IF(AND(Planungsübersicht!$F60&gt;1990,TYPE(Planungsübersicht!$F60)=1),Planungsübersicht!C60," ")</f>
        <v> </v>
      </c>
      <c r="C31" s="277" t="str">
        <f>IF(AND(Planungsübersicht!$F60&gt;1990,TYPE(Planungsübersicht!$F60)=1),Planungsübersicht!D60," ")</f>
        <v> </v>
      </c>
      <c r="D31" s="277" t="str">
        <f>IF(AND(Planungsübersicht!$F60&gt;1990,TYPE(Planungsübersicht!$F60)=1),Planungsübersicht!F60," ")</f>
        <v> </v>
      </c>
      <c r="E31" s="278" t="str">
        <f>IF(AND(Planungsübersicht!$F60&gt;1990,TYPE(Planungsübersicht!$F60)=1),Planungsübersicht!G60," ")</f>
        <v> </v>
      </c>
      <c r="F31" s="277" t="str">
        <f>IF(AND(Planungsübersicht!$F60&gt;1990,TYPE(Planungsübersicht!$F60)=1),Planungsübersicht!H60," ")</f>
        <v> </v>
      </c>
      <c r="G31" s="277" t="str">
        <f>IF(AND(Planungsübersicht!$F60&gt;1990,TYPE(Planungsübersicht!$F60)=1),Planungsübersicht!I60," ")</f>
        <v> </v>
      </c>
      <c r="H31" s="277" t="str">
        <f>IF(AND(Planungsübersicht!$F60&gt;1990,TYPE(Planungsübersicht!$F60)=1),Planungsübersicht!J60," ")</f>
        <v> </v>
      </c>
    </row>
    <row r="32" spans="2:8" ht="12">
      <c r="B32" s="277" t="str">
        <f>IF(AND(Planungsübersicht!$F61&gt;1990,TYPE(Planungsübersicht!$F61)=1),Planungsübersicht!C61," ")</f>
        <v> </v>
      </c>
      <c r="C32" s="277" t="str">
        <f>IF(AND(Planungsübersicht!$F61&gt;1990,TYPE(Planungsübersicht!$F61)=1),Planungsübersicht!D61," ")</f>
        <v> </v>
      </c>
      <c r="D32" s="277" t="str">
        <f>IF(AND(Planungsübersicht!$F61&gt;1990,TYPE(Planungsübersicht!$F61)=1),Planungsübersicht!F61," ")</f>
        <v> </v>
      </c>
      <c r="E32" s="278" t="str">
        <f>IF(AND(Planungsübersicht!$F61&gt;1990,TYPE(Planungsübersicht!$F61)=1),Planungsübersicht!G61," ")</f>
        <v> </v>
      </c>
      <c r="F32" s="277" t="str">
        <f>IF(AND(Planungsübersicht!$F61&gt;1990,TYPE(Planungsübersicht!$F61)=1),Planungsübersicht!H61," ")</f>
        <v> </v>
      </c>
      <c r="G32" s="277" t="str">
        <f>IF(AND(Planungsübersicht!$F61&gt;1990,TYPE(Planungsübersicht!$F61)=1),Planungsübersicht!I61," ")</f>
        <v> </v>
      </c>
      <c r="H32" s="277" t="str">
        <f>IF(AND(Planungsübersicht!$F61&gt;1990,TYPE(Planungsübersicht!$F61)=1),Planungsübersicht!J61," ")</f>
        <v> </v>
      </c>
    </row>
    <row r="33" spans="2:8" ht="12">
      <c r="B33" s="277" t="str">
        <f>IF(AND(Planungsübersicht!$F62&gt;1990,TYPE(Planungsübersicht!$F62)=1),Planungsübersicht!C62," ")</f>
        <v> </v>
      </c>
      <c r="C33" s="277" t="str">
        <f>IF(AND(Planungsübersicht!$F62&gt;1990,TYPE(Planungsübersicht!$F62)=1),Planungsübersicht!D62," ")</f>
        <v> </v>
      </c>
      <c r="D33" s="277" t="str">
        <f>IF(AND(Planungsübersicht!$F62&gt;1990,TYPE(Planungsübersicht!$F62)=1),Planungsübersicht!F62," ")</f>
        <v> </v>
      </c>
      <c r="E33" s="278" t="str">
        <f>IF(AND(Planungsübersicht!$F62&gt;1990,TYPE(Planungsübersicht!$F62)=1),Planungsübersicht!G62," ")</f>
        <v> </v>
      </c>
      <c r="F33" s="277" t="str">
        <f>IF(AND(Planungsübersicht!$F62&gt;1990,TYPE(Planungsübersicht!$F62)=1),Planungsübersicht!H62," ")</f>
        <v> </v>
      </c>
      <c r="G33" s="277" t="str">
        <f>IF(AND(Planungsübersicht!$F62&gt;1990,TYPE(Planungsübersicht!$F62)=1),Planungsübersicht!I62," ")</f>
        <v> </v>
      </c>
      <c r="H33" s="277" t="str">
        <f>IF(AND(Planungsübersicht!$F62&gt;1990,TYPE(Planungsübersicht!$F62)=1),Planungsübersicht!J62," ")</f>
        <v> </v>
      </c>
    </row>
    <row r="34" spans="2:8" ht="12">
      <c r="B34" s="277" t="str">
        <f>IF(AND(Planungsübersicht!$F63&gt;1990,TYPE(Planungsübersicht!$F63)=1),Planungsübersicht!C63," ")</f>
        <v> </v>
      </c>
      <c r="C34" s="277" t="str">
        <f>IF(AND(Planungsübersicht!$F63&gt;1990,TYPE(Planungsübersicht!$F63)=1),Planungsübersicht!D63," ")</f>
        <v> </v>
      </c>
      <c r="D34" s="277" t="str">
        <f>IF(AND(Planungsübersicht!$F63&gt;1990,TYPE(Planungsübersicht!$F63)=1),Planungsübersicht!F63," ")</f>
        <v> </v>
      </c>
      <c r="E34" s="278" t="str">
        <f>IF(AND(Planungsübersicht!$F63&gt;1990,TYPE(Planungsübersicht!$F63)=1),Planungsübersicht!G63," ")</f>
        <v> </v>
      </c>
      <c r="F34" s="277" t="str">
        <f>IF(AND(Planungsübersicht!$F63&gt;1990,TYPE(Planungsübersicht!$F63)=1),Planungsübersicht!H63," ")</f>
        <v> </v>
      </c>
      <c r="G34" s="277" t="str">
        <f>IF(AND(Planungsübersicht!$F63&gt;1990,TYPE(Planungsübersicht!$F63)=1),Planungsübersicht!I63," ")</f>
        <v> </v>
      </c>
      <c r="H34" s="277" t="str">
        <f>IF(AND(Planungsübersicht!$F63&gt;1990,TYPE(Planungsübersicht!$F63)=1),Planungsübersicht!J63," ")</f>
        <v> </v>
      </c>
    </row>
    <row r="35" spans="2:8" ht="150">
      <c r="B35" s="277" t="str">
        <f>IF(AND(Planungsübersicht!$F64&gt;1990,TYPE(Planungsübersicht!$F64)=1),Planungsübersicht!C64," ")</f>
        <v>W1</v>
      </c>
      <c r="C35" s="277" t="str">
        <f>IF(AND(Planungsübersicht!$F64&gt;1990,TYPE(Planungsübersicht!$F64)=1),Planungsübersicht!D64," ")</f>
        <v>Die Klassen achten darauf, dass energiesparend gelüftet wird (Stoßlüften statt dauerlüften: Ablauf mit CO2-Ampeln testen, Zuständige benennen, kein Deo versprühen)</v>
      </c>
      <c r="D35" s="277">
        <f>IF(AND(Planungsübersicht!$F64&gt;1990,TYPE(Planungsübersicht!$F64)=1),Planungsübersicht!F64," ")</f>
        <v>2018</v>
      </c>
      <c r="E35" s="278" t="str">
        <f>IF(AND(Planungsübersicht!$F64&gt;1990,TYPE(Planungsübersicht!$F64)=1),Planungsübersicht!G64," ")</f>
        <v>zukünftiger Termin</v>
      </c>
      <c r="F35" s="277" t="str">
        <f>IF(AND(Planungsübersicht!$F64&gt;1990,TYPE(Planungsübersicht!$F64)=1),Planungsübersicht!H64," ")</f>
        <v>TutorInnen</v>
      </c>
      <c r="G35" s="277" t="str">
        <f>IF(AND(Planungsübersicht!$F64&gt;1990,TYPE(Planungsübersicht!$F64)=1),Planungsübersicht!I64," ")</f>
        <v>alle</v>
      </c>
      <c r="H35" s="277" t="str">
        <f>IF(AND(Planungsübersicht!$F64&gt;1990,TYPE(Planungsübersicht!$F64)=1),Planungsübersicht!J64," ")</f>
        <v>In Jg 5+6 starten</v>
      </c>
    </row>
    <row r="36" spans="2:8" ht="12">
      <c r="B36" s="277" t="str">
        <f>IF(AND(Planungsübersicht!$F65&gt;1990,TYPE(Planungsübersicht!$F65)=1),Planungsübersicht!C65," ")</f>
        <v> </v>
      </c>
      <c r="C36" s="277" t="str">
        <f>IF(AND(Planungsübersicht!$F65&gt;1990,TYPE(Planungsübersicht!$F65)=1),Planungsübersicht!D65," ")</f>
        <v> </v>
      </c>
      <c r="D36" s="277" t="str">
        <f>IF(AND(Planungsübersicht!$F65&gt;1990,TYPE(Planungsübersicht!$F65)=1),Planungsübersicht!F65," ")</f>
        <v> </v>
      </c>
      <c r="E36" s="278" t="str">
        <f>IF(AND(Planungsübersicht!$F65&gt;1990,TYPE(Planungsübersicht!$F65)=1),Planungsübersicht!G65," ")</f>
        <v> </v>
      </c>
      <c r="F36" s="277" t="str">
        <f>IF(AND(Planungsübersicht!$F65&gt;1990,TYPE(Planungsübersicht!$F65)=1),Planungsübersicht!H65," ")</f>
        <v> </v>
      </c>
      <c r="G36" s="277" t="str">
        <f>IF(AND(Planungsübersicht!$F65&gt;1990,TYPE(Planungsübersicht!$F65)=1),Planungsübersicht!I65," ")</f>
        <v> </v>
      </c>
      <c r="H36" s="277" t="str">
        <f>IF(AND(Planungsübersicht!$F65&gt;1990,TYPE(Planungsübersicht!$F65)=1),Planungsübersicht!J65," ")</f>
        <v> </v>
      </c>
    </row>
    <row r="37" spans="2:8" ht="99.75">
      <c r="B37" s="277" t="str">
        <f>IF(AND(Planungsübersicht!$F66&gt;1990,TYPE(Planungsübersicht!$F66)=1),Planungsübersicht!C66," ")</f>
        <v>W2</v>
      </c>
      <c r="C37" s="277" t="str">
        <f>IF(AND(Planungsübersicht!$F66&gt;1990,TYPE(Planungsübersicht!$F66)=1),Planungsübersicht!D66," ")</f>
        <v>  Nachtabsenkung optimieren (tatsächliche Temperaturen messen, dann nachjustieren), in den Unterricht einbinden</v>
      </c>
      <c r="D37" s="277">
        <f>IF(AND(Planungsübersicht!$F66&gt;1990,TYPE(Planungsübersicht!$F66)=1),Planungsübersicht!F66," ")</f>
        <v>2018</v>
      </c>
      <c r="E37" s="278" t="str">
        <f>IF(AND(Planungsübersicht!$F66&gt;1990,TYPE(Planungsübersicht!$F66)=1),Planungsübersicht!G66," ")</f>
        <v>zukünftiger Termin</v>
      </c>
      <c r="F37" s="277" t="str">
        <f>IF(AND(Planungsübersicht!$F66&gt;1990,TYPE(Planungsübersicht!$F66)=1),Planungsübersicht!H66," ")</f>
        <v>Reg</v>
      </c>
      <c r="G37" s="277" t="str">
        <f>IF(AND(Planungsübersicht!$F66&gt;1990,TYPE(Planungsübersicht!$F66)=1),Planungsübersicht!I66," ")</f>
        <v>HM</v>
      </c>
      <c r="H37" s="277">
        <f>IF(AND(Planungsübersicht!$F66&gt;1990,TYPE(Planungsübersicht!$F66)=1),Planungsübersicht!J66," ")</f>
        <v>22500</v>
      </c>
    </row>
    <row r="38" spans="2:8" ht="49.5">
      <c r="B38" s="277" t="str">
        <f>IF(AND(Planungsübersicht!$F67&gt;1990,TYPE(Planungsübersicht!$F67)=1),Planungsübersicht!C67," ")</f>
        <v>W3</v>
      </c>
      <c r="C38" s="277" t="str">
        <f>IF(AND(Planungsübersicht!$F67&gt;1990,TYPE(Planungsübersicht!$F67)=1),Planungsübersicht!D67," ")</f>
        <v>  Temperaturen in allen Räumen genau einstellen (Thermostate)</v>
      </c>
      <c r="D38" s="277">
        <f>IF(AND(Planungsübersicht!$F67&gt;1990,TYPE(Planungsübersicht!$F67)=1),Planungsübersicht!F67," ")</f>
        <v>2018</v>
      </c>
      <c r="E38" s="278" t="str">
        <f>IF(AND(Planungsübersicht!$F67&gt;1990,TYPE(Planungsübersicht!$F67)=1),Planungsübersicht!G67," ")</f>
        <v>in Umsetzung (Anfang)</v>
      </c>
      <c r="F38" s="277" t="str">
        <f>IF(AND(Planungsübersicht!$F67&gt;1990,TYPE(Planungsübersicht!$F67)=1),Planungsübersicht!H67," ")</f>
        <v>HM</v>
      </c>
      <c r="G38" s="277">
        <f>IF(AND(Planungsübersicht!$F67&gt;1990,TYPE(Planungsübersicht!$F67)=1),Planungsübersicht!I67," ")</f>
        <v>0</v>
      </c>
      <c r="H38" s="277">
        <f>IF(AND(Planungsübersicht!$F67&gt;1990,TYPE(Planungsübersicht!$F67)=1),Planungsübersicht!J67," ")</f>
        <v>9600</v>
      </c>
    </row>
    <row r="39" spans="2:8" ht="87">
      <c r="B39" s="277" t="str">
        <f>IF(AND(Planungsübersicht!$F68&gt;1990,TYPE(Planungsübersicht!$F68)=1),Planungsübersicht!C68," ")</f>
        <v>W4</v>
      </c>
      <c r="C39" s="277" t="str">
        <f>IF(AND(Planungsübersicht!$F68&gt;1990,TYPE(Planungsübersicht!$F68)=1),Planungsübersicht!D68," ")</f>
        <v>  Dauerbelüftung der Toiletten in Gebäude 1 und 2 beenden (Ventilatoren mit Präsenzsteuerung)</v>
      </c>
      <c r="D39" s="277">
        <f>IF(AND(Planungsübersicht!$F68&gt;1990,TYPE(Planungsübersicht!$F68)=1),Planungsübersicht!F68," ")</f>
        <v>2022</v>
      </c>
      <c r="E39" s="278" t="str">
        <f>IF(AND(Planungsübersicht!$F68&gt;1990,TYPE(Planungsübersicht!$F68)=1),Planungsübersicht!G68," ")</f>
        <v>zukünftiger Termin</v>
      </c>
      <c r="F39" s="277" t="str">
        <f>IF(AND(Planungsübersicht!$F68&gt;1990,TYPE(Planungsübersicht!$F68)=1),Planungsübersicht!H68," ")</f>
        <v>HM</v>
      </c>
      <c r="G39" s="277" t="str">
        <f>IF(AND(Planungsübersicht!$F68&gt;1990,TYPE(Planungsübersicht!$F68)=1),Planungsübersicht!I68," ")</f>
        <v>SBH</v>
      </c>
      <c r="H39" s="277">
        <f>IF(AND(Planungsübersicht!$F68&gt;1990,TYPE(Planungsübersicht!$F68)=1),Planungsübersicht!J68," ")</f>
        <v>0</v>
      </c>
    </row>
    <row r="40" spans="2:8" ht="87">
      <c r="B40" s="277" t="str">
        <f>IF(AND(Planungsübersicht!$F69&gt;1990,TYPE(Planungsübersicht!$F69)=1),Planungsübersicht!C69," ")</f>
        <v>W5</v>
      </c>
      <c r="C40" s="277" t="str">
        <f>IF(AND(Planungsübersicht!$F69&gt;1990,TYPE(Planungsübersicht!$F69)=1),Planungsübersicht!D69," ")</f>
        <v>Heizkörperthermostate in Gebäude 1 und 2 durch Modelle aus Haus 3 ersetzen (begrenzt regelbar)</v>
      </c>
      <c r="D40" s="277">
        <f>IF(AND(Planungsübersicht!$F69&gt;1990,TYPE(Planungsübersicht!$F69)=1),Planungsübersicht!F69," ")</f>
        <v>2018</v>
      </c>
      <c r="E40" s="278" t="str">
        <f>IF(AND(Planungsübersicht!$F69&gt;1990,TYPE(Planungsübersicht!$F69)=1),Planungsübersicht!G69," ")</f>
        <v>in Umsetzung (Anfang)</v>
      </c>
      <c r="F40" s="277" t="str">
        <f>IF(AND(Planungsübersicht!$F69&gt;1990,TYPE(Planungsübersicht!$F69)=1),Planungsübersicht!H69," ")</f>
        <v>Haa</v>
      </c>
      <c r="G40" s="277" t="str">
        <f>IF(AND(Planungsübersicht!$F69&gt;1990,TYPE(Planungsübersicht!$F69)=1),Planungsübersicht!I69," ")</f>
        <v>HM, SBH</v>
      </c>
      <c r="H40" s="277" t="str">
        <f>IF(AND(Planungsübersicht!$F69&gt;1990,TYPE(Planungsübersicht!$F69)=1),Planungsübersicht!J69," ")</f>
        <v>defekte Thermostate austauschen</v>
      </c>
    </row>
    <row r="41" spans="2:8" ht="12">
      <c r="B41" s="277" t="str">
        <f>IF(AND(Planungsübersicht!$F70&gt;1990,TYPE(Planungsübersicht!$F70)=1),Planungsübersicht!C70," ")</f>
        <v> </v>
      </c>
      <c r="C41" s="277" t="str">
        <f>IF(AND(Planungsübersicht!$F70&gt;1990,TYPE(Planungsübersicht!$F70)=1),Planungsübersicht!D70," ")</f>
        <v> </v>
      </c>
      <c r="D41" s="277" t="str">
        <f>IF(AND(Planungsübersicht!$F70&gt;1990,TYPE(Planungsübersicht!$F70)=1),Planungsübersicht!F70," ")</f>
        <v> </v>
      </c>
      <c r="E41" s="278" t="str">
        <f>IF(AND(Planungsübersicht!$F70&gt;1990,TYPE(Planungsübersicht!$F70)=1),Planungsübersicht!G70," ")</f>
        <v> </v>
      </c>
      <c r="F41" s="277" t="str">
        <f>IF(AND(Planungsübersicht!$F70&gt;1990,TYPE(Planungsübersicht!$F70)=1),Planungsübersicht!H70," ")</f>
        <v> </v>
      </c>
      <c r="G41" s="277" t="str">
        <f>IF(AND(Planungsübersicht!$F70&gt;1990,TYPE(Planungsübersicht!$F70)=1),Planungsübersicht!I70," ")</f>
        <v> </v>
      </c>
      <c r="H41" s="277" t="str">
        <f>IF(AND(Planungsübersicht!$F70&gt;1990,TYPE(Planungsübersicht!$F70)=1),Planungsübersicht!J70," ")</f>
        <v> </v>
      </c>
    </row>
    <row r="42" spans="2:8" ht="49.5">
      <c r="B42" s="277" t="str">
        <f>IF(AND(Planungsübersicht!$F71&gt;1990,TYPE(Planungsübersicht!$F71)=1),Planungsübersicht!C71," ")</f>
        <v>W6</v>
      </c>
      <c r="C42" s="277" t="str">
        <f>IF(AND(Planungsübersicht!$F71&gt;1990,TYPE(Planungsübersicht!$F71)=1),Planungsübersicht!D71," ")</f>
        <v>In den Hallen 1 und 2 werden die Heizungen kühler eingestellt.</v>
      </c>
      <c r="D42" s="277">
        <f>IF(AND(Planungsübersicht!$F71&gt;1990,TYPE(Planungsübersicht!$F71)=1),Planungsübersicht!F71," ")</f>
        <v>2018</v>
      </c>
      <c r="E42" s="278">
        <f>IF(AND(Planungsübersicht!$F71&gt;1990,TYPE(Planungsübersicht!$F71)=1),Planungsübersicht!G71," ")</f>
        <v>0</v>
      </c>
      <c r="F42" s="277" t="str">
        <f>IF(AND(Planungsübersicht!$F71&gt;1990,TYPE(Planungsübersicht!$F71)=1),Planungsübersicht!H71," ")</f>
        <v>Haa</v>
      </c>
      <c r="G42" s="277" t="str">
        <f>IF(AND(Planungsübersicht!$F71&gt;1990,TYPE(Planungsübersicht!$F71)=1),Planungsübersicht!I71," ")</f>
        <v>HM</v>
      </c>
      <c r="H42" s="277">
        <f>IF(AND(Planungsübersicht!$F71&gt;1990,TYPE(Planungsübersicht!$F71)=1),Planungsübersicht!J71," ")</f>
        <v>0</v>
      </c>
    </row>
    <row r="43" spans="2:8" ht="75">
      <c r="B43" s="277" t="str">
        <f>IF(AND(Planungsübersicht!$F72&gt;1990,TYPE(Planungsübersicht!$F72)=1),Planungsübersicht!C72," ")</f>
        <v>W7</v>
      </c>
      <c r="C43" s="277" t="str">
        <f>IF(AND(Planungsübersicht!$F72&gt;1990,TYPE(Planungsübersicht!$F72)=1),Planungsübersicht!D72," ")</f>
        <v>Wärmeverteilung und Heizungssteuerung optimieren, Warmwassererzeugung ausgliedern</v>
      </c>
      <c r="D43" s="277">
        <f>IF(AND(Planungsübersicht!$F72&gt;1990,TYPE(Planungsübersicht!$F72)=1),Planungsübersicht!F72," ")</f>
        <v>2021</v>
      </c>
      <c r="E43" s="278" t="str">
        <f>IF(AND(Planungsübersicht!$F72&gt;1990,TYPE(Planungsübersicht!$F72)=1),Planungsübersicht!G72," ")</f>
        <v>zukünftiger Termin</v>
      </c>
      <c r="F43" s="277" t="str">
        <f>IF(AND(Planungsübersicht!$F72&gt;1990,TYPE(Planungsübersicht!$F72)=1),Planungsübersicht!H72," ")</f>
        <v>Haa</v>
      </c>
      <c r="G43" s="277" t="str">
        <f>IF(AND(Planungsübersicht!$F72&gt;1990,TYPE(Planungsübersicht!$F72)=1),Planungsübersicht!I72," ")</f>
        <v>SBH</v>
      </c>
      <c r="H43" s="277" t="str">
        <f>IF(AND(Planungsübersicht!$F72&gt;1990,TYPE(Planungsübersicht!$F72)=1),Planungsübersicht!J72," ")</f>
        <v>  Heizung der Sporthalle richtig einstellen</v>
      </c>
    </row>
    <row r="44" spans="2:8" ht="12">
      <c r="B44" s="277" t="str">
        <f>IF(AND(Planungsübersicht!$F73&gt;1990,TYPE(Planungsübersicht!$F73)=1),Planungsübersicht!C73," ")</f>
        <v> </v>
      </c>
      <c r="C44" s="277" t="str">
        <f>IF(AND(Planungsübersicht!$F73&gt;1990,TYPE(Planungsübersicht!$F73)=1),Planungsübersicht!D73," ")</f>
        <v> </v>
      </c>
      <c r="D44" s="277" t="str">
        <f>IF(AND(Planungsübersicht!$F73&gt;1990,TYPE(Planungsübersicht!$F73)=1),Planungsübersicht!F73," ")</f>
        <v> </v>
      </c>
      <c r="E44" s="278" t="str">
        <f>IF(AND(Planungsübersicht!$F73&gt;1990,TYPE(Planungsübersicht!$F73)=1),Planungsübersicht!G73," ")</f>
        <v> </v>
      </c>
      <c r="F44" s="277" t="str">
        <f>IF(AND(Planungsübersicht!$F73&gt;1990,TYPE(Planungsübersicht!$F73)=1),Planungsübersicht!H73," ")</f>
        <v> </v>
      </c>
      <c r="G44" s="277" t="str">
        <f>IF(AND(Planungsübersicht!$F73&gt;1990,TYPE(Planungsübersicht!$F73)=1),Planungsübersicht!I73," ")</f>
        <v> </v>
      </c>
      <c r="H44" s="277" t="str">
        <f>IF(AND(Planungsübersicht!$F73&gt;1990,TYPE(Planungsübersicht!$F73)=1),Planungsübersicht!J73," ")</f>
        <v> </v>
      </c>
    </row>
    <row r="45" spans="2:8" ht="37.5">
      <c r="B45" s="277" t="str">
        <f>IF(AND(Planungsübersicht!$F74&gt;1990,TYPE(Planungsübersicht!$F74)=1),Planungsübersicht!C74," ")</f>
        <v>W8</v>
      </c>
      <c r="C45" s="277" t="str">
        <f>IF(AND(Planungsübersicht!$F74&gt;1990,TYPE(Planungsübersicht!$F74)=1),Planungsübersicht!D74," ")</f>
        <v>Solare Warmwasserbereitung für Sporthalle</v>
      </c>
      <c r="D45" s="277">
        <f>IF(AND(Planungsübersicht!$F74&gt;1990,TYPE(Planungsübersicht!$F74)=1),Planungsübersicht!F74," ")</f>
        <v>2022</v>
      </c>
      <c r="E45" s="278" t="str">
        <f>IF(AND(Planungsübersicht!$F74&gt;1990,TYPE(Planungsübersicht!$F74)=1),Planungsübersicht!G74," ")</f>
        <v>zukünftiger Termin</v>
      </c>
      <c r="F45" s="277" t="str">
        <f>IF(AND(Planungsübersicht!$F74&gt;1990,TYPE(Planungsübersicht!$F74)=1),Planungsübersicht!H74," ")</f>
        <v>Kie</v>
      </c>
      <c r="G45" s="277">
        <f>IF(AND(Planungsübersicht!$F74&gt;1990,TYPE(Planungsübersicht!$F74)=1),Planungsübersicht!I74," ")</f>
        <v>0</v>
      </c>
      <c r="H45" s="277">
        <f>IF(AND(Planungsübersicht!$F74&gt;1990,TYPE(Planungsübersicht!$F74)=1),Planungsübersicht!J74," ")</f>
        <v>0</v>
      </c>
    </row>
    <row r="46" spans="2:8" ht="49.5">
      <c r="B46" s="277" t="str">
        <f>IF(AND(Planungsübersicht!$F75&gt;1990,TYPE(Planungsübersicht!$F75)=1),Planungsübersicht!C75," ")</f>
        <v>W9</v>
      </c>
      <c r="C46" s="277" t="str">
        <f>IF(AND(Planungsübersicht!$F75&gt;1990,TYPE(Planungsübersicht!$F75)=1),Planungsübersicht!D75," ")</f>
        <v>Bei Sanierung Dachgeschoss und Keller dämmen</v>
      </c>
      <c r="D46" s="277">
        <f>IF(AND(Planungsübersicht!$F75&gt;1990,TYPE(Planungsübersicht!$F75)=1),Planungsübersicht!F75," ")</f>
        <v>2022</v>
      </c>
      <c r="E46" s="278" t="str">
        <f>IF(AND(Planungsübersicht!$F75&gt;1990,TYPE(Planungsübersicht!$F75)=1),Planungsübersicht!G75," ")</f>
        <v>zukünftiger Termin</v>
      </c>
      <c r="F46" s="277" t="str">
        <f>IF(AND(Planungsübersicht!$F75&gt;1990,TYPE(Planungsübersicht!$F75)=1),Planungsübersicht!H75," ")</f>
        <v>Haa</v>
      </c>
      <c r="G46" s="277">
        <f>IF(AND(Planungsübersicht!$F75&gt;1990,TYPE(Planungsübersicht!$F75)=1),Planungsübersicht!I75," ")</f>
        <v>0</v>
      </c>
      <c r="H46" s="277">
        <f>IF(AND(Planungsübersicht!$F75&gt;1990,TYPE(Planungsübersicht!$F75)=1),Planungsübersicht!J75," ")</f>
        <v>0</v>
      </c>
    </row>
    <row r="47" spans="2:8" ht="49.5">
      <c r="B47" s="277" t="str">
        <f>IF(AND(Planungsübersicht!$F76&gt;1990,TYPE(Planungsübersicht!$F76)=1),Planungsübersicht!C76," ")</f>
        <v>W10</v>
      </c>
      <c r="C47" s="277" t="str">
        <f>IF(AND(Planungsübersicht!$F76&gt;1990,TYPE(Planungsübersicht!$F76)=1),Planungsübersicht!D76," ")</f>
        <v>Auf CO2-neutrale Wärmeversorgung umsteigen</v>
      </c>
      <c r="D47" s="277">
        <f>IF(AND(Planungsübersicht!$F76&gt;1990,TYPE(Planungsübersicht!$F76)=1),Planungsübersicht!F76," ")</f>
        <v>2022</v>
      </c>
      <c r="E47" s="278" t="str">
        <f>IF(AND(Planungsübersicht!$F76&gt;1990,TYPE(Planungsübersicht!$F76)=1),Planungsübersicht!G76," ")</f>
        <v>zukünftiger Termin</v>
      </c>
      <c r="F47" s="277" t="str">
        <f>IF(AND(Planungsübersicht!$F76&gt;1990,TYPE(Planungsübersicht!$F76)=1),Planungsübersicht!H76," ")</f>
        <v>Haa</v>
      </c>
      <c r="G47" s="277" t="str">
        <f>IF(AND(Planungsübersicht!$F76&gt;1990,TYPE(Planungsübersicht!$F76)=1),Planungsübersicht!I76," ")</f>
        <v>SBH, Bezirk, BUE</v>
      </c>
      <c r="H47" s="277" t="str">
        <f>IF(AND(Planungsübersicht!$F76&gt;1990,TYPE(Planungsübersicht!$F76)=1),Planungsübersicht!J76," ")</f>
        <v>Weichen für CO2-neutrale Wärmeversorgung stellen (keine kurzfristige Umstellung auf Fernwärme)</v>
      </c>
    </row>
    <row r="48" spans="2:8" ht="12">
      <c r="B48" s="277" t="str">
        <f>IF(AND(Planungsübersicht!$F77&gt;1990,TYPE(Planungsübersicht!$F77)=1),Planungsübersicht!C77," ")</f>
        <v> </v>
      </c>
      <c r="C48" s="277" t="str">
        <f>IF(AND(Planungsübersicht!$F77&gt;1990,TYPE(Planungsübersicht!$F77)=1),Planungsübersicht!D77," ")</f>
        <v> </v>
      </c>
      <c r="D48" s="277" t="str">
        <f>IF(AND(Planungsübersicht!$F77&gt;1990,TYPE(Planungsübersicht!$F77)=1),Planungsübersicht!F77," ")</f>
        <v> </v>
      </c>
      <c r="E48" s="278" t="str">
        <f>IF(AND(Planungsübersicht!$F77&gt;1990,TYPE(Planungsübersicht!$F77)=1),Planungsübersicht!G77," ")</f>
        <v> </v>
      </c>
      <c r="F48" s="277" t="str">
        <f>IF(AND(Planungsübersicht!$F77&gt;1990,TYPE(Planungsübersicht!$F77)=1),Planungsübersicht!H77," ")</f>
        <v> </v>
      </c>
      <c r="G48" s="277" t="str">
        <f>IF(AND(Planungsübersicht!$F77&gt;1990,TYPE(Planungsübersicht!$F77)=1),Planungsübersicht!I77," ")</f>
        <v> </v>
      </c>
      <c r="H48" s="277" t="str">
        <f>IF(AND(Planungsübersicht!$F77&gt;1990,TYPE(Planungsübersicht!$F77)=1),Planungsübersicht!J77," ")</f>
        <v> </v>
      </c>
    </row>
    <row r="49" spans="2:8" ht="99.75">
      <c r="B49" s="277" t="str">
        <f>IF(AND(Planungsübersicht!$F78&gt;1990,TYPE(Planungsübersicht!$F78)=1),Planungsübersicht!C78," ")</f>
        <v>W11</v>
      </c>
      <c r="C49" s="277" t="str">
        <f>IF(AND(Planungsübersicht!$F78&gt;1990,TYPE(Planungsübersicht!$F78)=1),Planungsübersicht!D78," ")</f>
        <v>Die IES sorgt dafür, dass im Zuge der Sanierung besser isolierende Fenster angeschafft werden. </v>
      </c>
      <c r="D49" s="277">
        <f>IF(AND(Planungsübersicht!$F78&gt;1990,TYPE(Planungsübersicht!$F78)=1),Planungsübersicht!F78," ")</f>
        <v>2022</v>
      </c>
      <c r="E49" s="278" t="str">
        <f>IF(AND(Planungsübersicht!$F78&gt;1990,TYPE(Planungsübersicht!$F78)=1),Planungsübersicht!G78," ")</f>
        <v>zukünftiger Termin</v>
      </c>
      <c r="F49" s="277" t="str">
        <f>IF(AND(Planungsübersicht!$F78&gt;1990,TYPE(Planungsübersicht!$F78)=1),Planungsübersicht!H78," ")</f>
        <v>Haa</v>
      </c>
      <c r="G49" s="277">
        <f>IF(AND(Planungsübersicht!$F78&gt;1990,TYPE(Planungsübersicht!$F78)=1),Planungsübersicht!I78," ")</f>
        <v>0</v>
      </c>
      <c r="H49" s="277">
        <f>IF(AND(Planungsübersicht!$F78&gt;1990,TYPE(Planungsübersicht!$F78)=1),Planungsübersicht!J78," ")</f>
        <v>0</v>
      </c>
    </row>
    <row r="50" spans="2:8" ht="99.75">
      <c r="B50" s="277" t="str">
        <f>IF(AND(Planungsübersicht!$F79&gt;1990,TYPE(Planungsübersicht!$F79)=1),Planungsübersicht!C79," ")</f>
        <v>W12</v>
      </c>
      <c r="C50" s="277" t="str">
        <f>IF(AND(Planungsübersicht!$F79&gt;1990,TYPE(Planungsübersicht!$F79)=1),Planungsübersicht!D79," ")</f>
        <v>Um Energie und somit auch Heizkosten zu sparen, sollen alle Fensterdichtungen überprüft und gegebenenfalls erneuert werden. </v>
      </c>
      <c r="D50" s="277">
        <f>IF(AND(Planungsübersicht!$F79&gt;1990,TYPE(Planungsübersicht!$F79)=1),Planungsübersicht!F79," ")</f>
        <v>2021</v>
      </c>
      <c r="E50" s="278" t="str">
        <f>IF(AND(Planungsübersicht!$F79&gt;1990,TYPE(Planungsübersicht!$F79)=1),Planungsübersicht!G79," ")</f>
        <v>zukünftiger Termin</v>
      </c>
      <c r="F50" s="277" t="str">
        <f>IF(AND(Planungsübersicht!$F79&gt;1990,TYPE(Planungsübersicht!$F79)=1),Planungsübersicht!H79," ")</f>
        <v>Kie</v>
      </c>
      <c r="G50" s="277">
        <f>IF(AND(Planungsübersicht!$F79&gt;1990,TYPE(Planungsübersicht!$F79)=1),Planungsübersicht!I79," ")</f>
        <v>0</v>
      </c>
      <c r="H50" s="277">
        <f>IF(AND(Planungsübersicht!$F79&gt;1990,TYPE(Planungsübersicht!$F79)=1),Planungsübersicht!J79," ")</f>
        <v>0</v>
      </c>
    </row>
    <row r="51" spans="2:8" ht="12">
      <c r="B51" s="277" t="str">
        <f>IF(AND(Planungsübersicht!$F80&gt;1990,TYPE(Planungsübersicht!$F80)=1),Planungsübersicht!C80," ")</f>
        <v> </v>
      </c>
      <c r="C51" s="277" t="str">
        <f>IF(AND(Planungsübersicht!$F80&gt;1990,TYPE(Planungsübersicht!$F80)=1),Planungsübersicht!D80," ")</f>
        <v> </v>
      </c>
      <c r="D51" s="277" t="str">
        <f>IF(AND(Planungsübersicht!$F80&gt;1990,TYPE(Planungsübersicht!$F80)=1),Planungsübersicht!F80," ")</f>
        <v> </v>
      </c>
      <c r="E51" s="278" t="str">
        <f>IF(AND(Planungsübersicht!$F80&gt;1990,TYPE(Planungsübersicht!$F80)=1),Planungsübersicht!G80," ")</f>
        <v> </v>
      </c>
      <c r="F51" s="277" t="str">
        <f>IF(AND(Planungsübersicht!$F80&gt;1990,TYPE(Planungsübersicht!$F80)=1),Planungsübersicht!H80," ")</f>
        <v> </v>
      </c>
      <c r="G51" s="277" t="str">
        <f>IF(AND(Planungsübersicht!$F80&gt;1990,TYPE(Planungsübersicht!$F80)=1),Planungsübersicht!I80," ")</f>
        <v> </v>
      </c>
      <c r="H51" s="277" t="str">
        <f>IF(AND(Planungsübersicht!$F80&gt;1990,TYPE(Planungsübersicht!$F80)=1),Planungsübersicht!J80," ")</f>
        <v> </v>
      </c>
    </row>
    <row r="52" spans="2:8" ht="12">
      <c r="B52" s="277" t="str">
        <f>IF(AND(Planungsübersicht!$F81&gt;1990,TYPE(Planungsübersicht!$F81)=1),Planungsübersicht!C81," ")</f>
        <v> </v>
      </c>
      <c r="C52" s="277" t="str">
        <f>IF(AND(Planungsübersicht!$F81&gt;1990,TYPE(Planungsübersicht!$F81)=1),Planungsübersicht!D81," ")</f>
        <v> </v>
      </c>
      <c r="D52" s="277" t="str">
        <f>IF(AND(Planungsübersicht!$F81&gt;1990,TYPE(Planungsübersicht!$F81)=1),Planungsübersicht!F81," ")</f>
        <v> </v>
      </c>
      <c r="E52" s="278" t="str">
        <f>IF(AND(Planungsübersicht!$F81&gt;1990,TYPE(Planungsübersicht!$F81)=1),Planungsübersicht!G81," ")</f>
        <v> </v>
      </c>
      <c r="F52" s="277" t="str">
        <f>IF(AND(Planungsübersicht!$F81&gt;1990,TYPE(Planungsübersicht!$F81)=1),Planungsübersicht!H81," ")</f>
        <v> </v>
      </c>
      <c r="G52" s="277" t="str">
        <f>IF(AND(Planungsübersicht!$F81&gt;1990,TYPE(Planungsübersicht!$F81)=1),Planungsübersicht!I81," ")</f>
        <v> </v>
      </c>
      <c r="H52" s="277" t="str">
        <f>IF(AND(Planungsübersicht!$F81&gt;1990,TYPE(Planungsübersicht!$F81)=1),Planungsübersicht!J81," ")</f>
        <v> </v>
      </c>
    </row>
    <row r="53" spans="2:8" ht="12">
      <c r="B53" s="277" t="str">
        <f>IF(AND(Planungsübersicht!$F82&gt;1990,TYPE(Planungsübersicht!$F82)=1),Planungsübersicht!C82," ")</f>
        <v> </v>
      </c>
      <c r="C53" s="277" t="str">
        <f>IF(AND(Planungsübersicht!$F82&gt;1990,TYPE(Planungsübersicht!$F82)=1),Planungsübersicht!D82," ")</f>
        <v> </v>
      </c>
      <c r="D53" s="277" t="str">
        <f>IF(AND(Planungsübersicht!$F82&gt;1990,TYPE(Planungsübersicht!$F82)=1),Planungsübersicht!F82," ")</f>
        <v> </v>
      </c>
      <c r="E53" s="278" t="str">
        <f>IF(AND(Planungsübersicht!$F82&gt;1990,TYPE(Planungsübersicht!$F82)=1),Planungsübersicht!G82," ")</f>
        <v> </v>
      </c>
      <c r="F53" s="277" t="str">
        <f>IF(AND(Planungsübersicht!$F82&gt;1990,TYPE(Planungsübersicht!$F82)=1),Planungsübersicht!H82," ")</f>
        <v> </v>
      </c>
      <c r="G53" s="277" t="str">
        <f>IF(AND(Planungsübersicht!$F82&gt;1990,TYPE(Planungsübersicht!$F82)=1),Planungsübersicht!I82," ")</f>
        <v> </v>
      </c>
      <c r="H53" s="277" t="str">
        <f>IF(AND(Planungsübersicht!$F82&gt;1990,TYPE(Planungsübersicht!$F82)=1),Planungsübersicht!J82," ")</f>
        <v> </v>
      </c>
    </row>
    <row r="54" spans="2:8" ht="12">
      <c r="B54" s="277" t="str">
        <f>IF(AND(Planungsübersicht!$F83&gt;1990,TYPE(Planungsübersicht!$F83)=1),Planungsübersicht!C83," ")</f>
        <v> </v>
      </c>
      <c r="C54" s="277" t="str">
        <f>IF(AND(Planungsübersicht!$F83&gt;1990,TYPE(Planungsübersicht!$F83)=1),Planungsübersicht!D83," ")</f>
        <v> </v>
      </c>
      <c r="D54" s="277" t="str">
        <f>IF(AND(Planungsübersicht!$F83&gt;1990,TYPE(Planungsübersicht!$F83)=1),Planungsübersicht!F83," ")</f>
        <v> </v>
      </c>
      <c r="E54" s="278" t="str">
        <f>IF(AND(Planungsübersicht!$F83&gt;1990,TYPE(Planungsübersicht!$F83)=1),Planungsübersicht!G83," ")</f>
        <v> </v>
      </c>
      <c r="F54" s="277" t="str">
        <f>IF(AND(Planungsübersicht!$F83&gt;1990,TYPE(Planungsübersicht!$F83)=1),Planungsübersicht!H83," ")</f>
        <v> </v>
      </c>
      <c r="G54" s="277" t="str">
        <f>IF(AND(Planungsübersicht!$F83&gt;1990,TYPE(Planungsübersicht!$F83)=1),Planungsübersicht!I83," ")</f>
        <v> </v>
      </c>
      <c r="H54" s="277" t="str">
        <f>IF(AND(Planungsübersicht!$F83&gt;1990,TYPE(Planungsübersicht!$F83)=1),Planungsübersicht!J83," ")</f>
        <v> </v>
      </c>
    </row>
    <row r="55" spans="2:8" ht="12">
      <c r="B55" s="277" t="str">
        <f>IF(AND(Planungsübersicht!$F84&gt;1990,TYPE(Planungsübersicht!$F84)=1),Planungsübersicht!C84," ")</f>
        <v> </v>
      </c>
      <c r="C55" s="277" t="str">
        <f>IF(AND(Planungsübersicht!$F84&gt;1990,TYPE(Planungsübersicht!$F84)=1),Planungsübersicht!D84," ")</f>
        <v> </v>
      </c>
      <c r="D55" s="277" t="str">
        <f>IF(AND(Planungsübersicht!$F84&gt;1990,TYPE(Planungsübersicht!$F84)=1),Planungsübersicht!F84," ")</f>
        <v> </v>
      </c>
      <c r="E55" s="278" t="str">
        <f>IF(AND(Planungsübersicht!$F84&gt;1990,TYPE(Planungsübersicht!$F84)=1),Planungsübersicht!G84," ")</f>
        <v> </v>
      </c>
      <c r="F55" s="277" t="str">
        <f>IF(AND(Planungsübersicht!$F84&gt;1990,TYPE(Planungsübersicht!$F84)=1),Planungsübersicht!H84," ")</f>
        <v> </v>
      </c>
      <c r="G55" s="277" t="str">
        <f>IF(AND(Planungsübersicht!$F84&gt;1990,TYPE(Planungsübersicht!$F84)=1),Planungsübersicht!I84," ")</f>
        <v> </v>
      </c>
      <c r="H55" s="277" t="str">
        <f>IF(AND(Planungsübersicht!$F84&gt;1990,TYPE(Planungsübersicht!$F84)=1),Planungsübersicht!J84," ")</f>
        <v> </v>
      </c>
    </row>
    <row r="56" spans="2:8" ht="12">
      <c r="B56" s="277" t="str">
        <f>IF(AND(Planungsübersicht!$F85&gt;1990,TYPE(Planungsübersicht!$F85)=1),Planungsübersicht!C85," ")</f>
        <v> </v>
      </c>
      <c r="C56" s="277" t="str">
        <f>IF(AND(Planungsübersicht!$F85&gt;1990,TYPE(Planungsübersicht!$F85)=1),Planungsübersicht!D85," ")</f>
        <v> </v>
      </c>
      <c r="D56" s="277" t="str">
        <f>IF(AND(Planungsübersicht!$F85&gt;1990,TYPE(Planungsübersicht!$F85)=1),Planungsübersicht!F85," ")</f>
        <v> </v>
      </c>
      <c r="E56" s="278" t="str">
        <f>IF(AND(Planungsübersicht!$F85&gt;1990,TYPE(Planungsübersicht!$F85)=1),Planungsübersicht!G85," ")</f>
        <v> </v>
      </c>
      <c r="F56" s="277" t="str">
        <f>IF(AND(Planungsübersicht!$F85&gt;1990,TYPE(Planungsübersicht!$F85)=1),Planungsübersicht!H85," ")</f>
        <v> </v>
      </c>
      <c r="G56" s="277" t="str">
        <f>IF(AND(Planungsübersicht!$F85&gt;1990,TYPE(Planungsübersicht!$F85)=1),Planungsübersicht!I85," ")</f>
        <v> </v>
      </c>
      <c r="H56" s="277" t="str">
        <f>IF(AND(Planungsübersicht!$F85&gt;1990,TYPE(Planungsübersicht!$F85)=1),Planungsübersicht!J85," ")</f>
        <v> </v>
      </c>
    </row>
    <row r="57" spans="2:8" ht="12">
      <c r="B57" s="277" t="str">
        <f>IF(AND(Planungsübersicht!$F86&gt;1990,TYPE(Planungsübersicht!$F86)=1),Planungsübersicht!C86," ")</f>
        <v> </v>
      </c>
      <c r="C57" s="277" t="str">
        <f>IF(AND(Planungsübersicht!$F86&gt;1990,TYPE(Planungsübersicht!$F86)=1),Planungsübersicht!D86," ")</f>
        <v> </v>
      </c>
      <c r="D57" s="277" t="str">
        <f>IF(AND(Planungsübersicht!$F86&gt;1990,TYPE(Planungsübersicht!$F86)=1),Planungsübersicht!F86," ")</f>
        <v> </v>
      </c>
      <c r="E57" s="278" t="str">
        <f>IF(AND(Planungsübersicht!$F86&gt;1990,TYPE(Planungsübersicht!$F86)=1),Planungsübersicht!G86," ")</f>
        <v> </v>
      </c>
      <c r="F57" s="277" t="str">
        <f>IF(AND(Planungsübersicht!$F86&gt;1990,TYPE(Planungsübersicht!$F86)=1),Planungsübersicht!H86," ")</f>
        <v> </v>
      </c>
      <c r="G57" s="277" t="str">
        <f>IF(AND(Planungsübersicht!$F86&gt;1990,TYPE(Planungsübersicht!$F86)=1),Planungsübersicht!I86," ")</f>
        <v> </v>
      </c>
      <c r="H57" s="277" t="str">
        <f>IF(AND(Planungsübersicht!$F86&gt;1990,TYPE(Planungsübersicht!$F86)=1),Planungsübersicht!J86," ")</f>
        <v> </v>
      </c>
    </row>
    <row r="58" spans="2:8" ht="12">
      <c r="B58" s="277" t="str">
        <f>IF(AND(Planungsübersicht!$F87&gt;1990,TYPE(Planungsübersicht!$F87)=1),Planungsübersicht!C87," ")</f>
        <v> </v>
      </c>
      <c r="C58" s="277" t="str">
        <f>IF(AND(Planungsübersicht!$F87&gt;1990,TYPE(Planungsübersicht!$F87)=1),Planungsübersicht!D87," ")</f>
        <v> </v>
      </c>
      <c r="D58" s="277" t="str">
        <f>IF(AND(Planungsübersicht!$F87&gt;1990,TYPE(Planungsübersicht!$F87)=1),Planungsübersicht!F87," ")</f>
        <v> </v>
      </c>
      <c r="E58" s="278" t="str">
        <f>IF(AND(Planungsübersicht!$F87&gt;1990,TYPE(Planungsübersicht!$F87)=1),Planungsübersicht!G87," ")</f>
        <v> </v>
      </c>
      <c r="F58" s="277" t="str">
        <f>IF(AND(Planungsübersicht!$F87&gt;1990,TYPE(Planungsübersicht!$F87)=1),Planungsübersicht!H87," ")</f>
        <v> </v>
      </c>
      <c r="G58" s="277" t="str">
        <f>IF(AND(Planungsübersicht!$F87&gt;1990,TYPE(Planungsübersicht!$F87)=1),Planungsübersicht!I87," ")</f>
        <v> </v>
      </c>
      <c r="H58" s="277" t="str">
        <f>IF(AND(Planungsübersicht!$F87&gt;1990,TYPE(Planungsübersicht!$F87)=1),Planungsübersicht!J87," ")</f>
        <v> </v>
      </c>
    </row>
    <row r="59" spans="2:8" ht="12">
      <c r="B59" s="277" t="str">
        <f>IF(AND(Planungsübersicht!$F88&gt;1990,TYPE(Planungsübersicht!$F88)=1),Planungsübersicht!C88," ")</f>
        <v> </v>
      </c>
      <c r="C59" s="277" t="str">
        <f>IF(AND(Planungsübersicht!$F88&gt;1990,TYPE(Planungsübersicht!$F88)=1),Planungsübersicht!D88," ")</f>
        <v> </v>
      </c>
      <c r="D59" s="277" t="str">
        <f>IF(AND(Planungsübersicht!$F88&gt;1990,TYPE(Planungsübersicht!$F88)=1),Planungsübersicht!F88," ")</f>
        <v> </v>
      </c>
      <c r="E59" s="278" t="str">
        <f>IF(AND(Planungsübersicht!$F88&gt;1990,TYPE(Planungsübersicht!$F88)=1),Planungsübersicht!G88," ")</f>
        <v> </v>
      </c>
      <c r="F59" s="277" t="str">
        <f>IF(AND(Planungsübersicht!$F88&gt;1990,TYPE(Planungsübersicht!$F88)=1),Planungsübersicht!H88," ")</f>
        <v> </v>
      </c>
      <c r="G59" s="277" t="str">
        <f>IF(AND(Planungsübersicht!$F88&gt;1990,TYPE(Planungsübersicht!$F88)=1),Planungsübersicht!I88," ")</f>
        <v> </v>
      </c>
      <c r="H59" s="277" t="str">
        <f>IF(AND(Planungsübersicht!$F88&gt;1990,TYPE(Planungsübersicht!$F88)=1),Planungsübersicht!J88," ")</f>
        <v> </v>
      </c>
    </row>
    <row r="60" spans="2:8" ht="12">
      <c r="B60" s="277" t="str">
        <f>IF(AND(Planungsübersicht!$F89&gt;1990,TYPE(Planungsübersicht!$F89)=1),Planungsübersicht!C89," ")</f>
        <v> </v>
      </c>
      <c r="C60" s="277" t="str">
        <f>IF(AND(Planungsübersicht!$F89&gt;1990,TYPE(Planungsübersicht!$F89)=1),Planungsübersicht!D89," ")</f>
        <v> </v>
      </c>
      <c r="D60" s="277" t="str">
        <f>IF(AND(Planungsübersicht!$F89&gt;1990,TYPE(Planungsübersicht!$F89)=1),Planungsübersicht!F89," ")</f>
        <v> </v>
      </c>
      <c r="E60" s="278" t="str">
        <f>IF(AND(Planungsübersicht!$F89&gt;1990,TYPE(Planungsübersicht!$F89)=1),Planungsübersicht!G89," ")</f>
        <v> </v>
      </c>
      <c r="F60" s="277" t="str">
        <f>IF(AND(Planungsübersicht!$F89&gt;1990,TYPE(Planungsübersicht!$F89)=1),Planungsübersicht!H89," ")</f>
        <v> </v>
      </c>
      <c r="G60" s="277" t="str">
        <f>IF(AND(Planungsübersicht!$F89&gt;1990,TYPE(Planungsübersicht!$F89)=1),Planungsübersicht!I89," ")</f>
        <v> </v>
      </c>
      <c r="H60" s="277" t="str">
        <f>IF(AND(Planungsübersicht!$F89&gt;1990,TYPE(Planungsübersicht!$F89)=1),Planungsübersicht!J89," ")</f>
        <v> </v>
      </c>
    </row>
    <row r="61" spans="2:8" ht="99.75">
      <c r="B61" s="277" t="str">
        <f>IF(AND(Planungsübersicht!$F90&gt;1990,TYPE(Planungsübersicht!$F90)=1),Planungsübersicht!C90," ")</f>
        <v>S1</v>
      </c>
      <c r="C61" s="277" t="str">
        <f>IF(AND(Planungsübersicht!$F90&gt;1990,TYPE(Planungsübersicht!$F90)=1),Planungsübersicht!D90," ")</f>
        <v>Lehrende und Lernende achten darauf, dass bei ausreichendem Tageslicht die Beleuchtung ausgeschaltet wird</v>
      </c>
      <c r="D61" s="277">
        <f>IF(AND(Planungsübersicht!$F90&gt;1990,TYPE(Planungsübersicht!$F90)=1),Planungsübersicht!F90," ")</f>
        <v>2018</v>
      </c>
      <c r="E61" s="278">
        <f>IF(AND(Planungsübersicht!$F90&gt;1990,TYPE(Planungsübersicht!$F90)=1),Planungsübersicht!G90," ")</f>
        <v>0</v>
      </c>
      <c r="F61" s="277" t="str">
        <f>IF(AND(Planungsübersicht!$F90&gt;1990,TYPE(Planungsübersicht!$F90)=1),Planungsübersicht!H90," ")</f>
        <v>Lehrende und Lernende</v>
      </c>
      <c r="G61" s="277" t="str">
        <f>IF(AND(Planungsübersicht!$F90&gt;1990,TYPE(Planungsübersicht!$F90)=1),Planungsübersicht!I90," ")</f>
        <v>alle</v>
      </c>
      <c r="H61" s="277" t="str">
        <f>IF(AND(Planungsübersicht!$F90&gt;1990,TYPE(Planungsübersicht!$F90)=1),Planungsübersicht!J90," ")</f>
        <v>In Jg 5+6 starten</v>
      </c>
    </row>
    <row r="62" spans="2:8" ht="12">
      <c r="B62" s="277" t="str">
        <f>IF(AND(Planungsübersicht!$F91&gt;1990,TYPE(Planungsübersicht!$F91)=1),Planungsübersicht!C91," ")</f>
        <v> </v>
      </c>
      <c r="C62" s="277" t="str">
        <f>IF(AND(Planungsübersicht!$F91&gt;1990,TYPE(Planungsübersicht!$F91)=1),Planungsübersicht!D91," ")</f>
        <v> </v>
      </c>
      <c r="D62" s="277" t="str">
        <f>IF(AND(Planungsübersicht!$F91&gt;1990,TYPE(Planungsübersicht!$F91)=1),Planungsübersicht!F91," ")</f>
        <v> </v>
      </c>
      <c r="E62" s="278" t="str">
        <f>IF(AND(Planungsübersicht!$F91&gt;1990,TYPE(Planungsübersicht!$F91)=1),Planungsübersicht!G91," ")</f>
        <v> </v>
      </c>
      <c r="F62" s="277" t="str">
        <f>IF(AND(Planungsübersicht!$F91&gt;1990,TYPE(Planungsübersicht!$F91)=1),Planungsübersicht!H91," ")</f>
        <v> </v>
      </c>
      <c r="G62" s="277" t="str">
        <f>IF(AND(Planungsübersicht!$F91&gt;1990,TYPE(Planungsübersicht!$F91)=1),Planungsübersicht!I91," ")</f>
        <v> </v>
      </c>
      <c r="H62" s="277" t="str">
        <f>IF(AND(Planungsübersicht!$F91&gt;1990,TYPE(Planungsübersicht!$F91)=1),Planungsübersicht!J91," ")</f>
        <v> </v>
      </c>
    </row>
    <row r="63" spans="2:8" ht="99.75">
      <c r="B63" s="277" t="str">
        <f>IF(AND(Planungsübersicht!$F92&gt;1990,TYPE(Planungsübersicht!$F92)=1),Planungsübersicht!C92," ")</f>
        <v>S2</v>
      </c>
      <c r="C63" s="277" t="str">
        <f>IF(AND(Planungsübersicht!$F92&gt;1990,TYPE(Planungsübersicht!$F92)=1),Planungsübersicht!D92," ")</f>
        <v>Alle Geräte werden bei Nichtbenutzung vollständig ausgeschaltet, so dass sie nicht im "stand-by"-Modus laufen</v>
      </c>
      <c r="D63" s="277">
        <f>IF(AND(Planungsübersicht!$F92&gt;1990,TYPE(Planungsübersicht!$F92)=1),Planungsübersicht!F92," ")</f>
        <v>2019</v>
      </c>
      <c r="E63" s="278">
        <f>IF(AND(Planungsübersicht!$F92&gt;1990,TYPE(Planungsübersicht!$F92)=1),Planungsübersicht!G92," ")</f>
        <v>0</v>
      </c>
      <c r="F63" s="277" t="str">
        <f>IF(AND(Planungsübersicht!$F92&gt;1990,TYPE(Planungsübersicht!$F92)=1),Planungsübersicht!H92," ")</f>
        <v>JJ</v>
      </c>
      <c r="G63" s="277">
        <f>IF(AND(Planungsübersicht!$F92&gt;1990,TYPE(Planungsübersicht!$F92)=1),Planungsübersicht!I92," ")</f>
        <v>0</v>
      </c>
      <c r="H63" s="277">
        <f>IF(AND(Planungsübersicht!$F92&gt;1990,TYPE(Planungsübersicht!$F92)=1),Planungsübersicht!J92," ")</f>
        <v>0</v>
      </c>
    </row>
    <row r="64" spans="2:8" ht="87">
      <c r="B64" s="277" t="str">
        <f>IF(AND(Planungsübersicht!$F93&gt;1990,TYPE(Planungsübersicht!$F93)=1),Planungsübersicht!C93," ")</f>
        <v>S3</v>
      </c>
      <c r="C64" s="277" t="str">
        <f>IF(AND(Planungsübersicht!$F93&gt;1990,TYPE(Planungsübersicht!$F93)=1),Planungsübersicht!D93," ")</f>
        <v>Bewegungsmelder in den Fluren und Toiletten von Haus 1 und 2 einbauen, Einstellungen in Haus 3 otpimieren</v>
      </c>
      <c r="D64" s="277">
        <f>IF(AND(Planungsübersicht!$F93&gt;1990,TYPE(Planungsübersicht!$F93)=1),Planungsübersicht!F93," ")</f>
        <v>2018</v>
      </c>
      <c r="E64" s="278">
        <f>IF(AND(Planungsübersicht!$F93&gt;1990,TYPE(Planungsübersicht!$F93)=1),Planungsübersicht!G93," ")</f>
        <v>0</v>
      </c>
      <c r="F64" s="277" t="str">
        <f>IF(AND(Planungsübersicht!$F93&gt;1990,TYPE(Planungsübersicht!$F93)=1),Planungsübersicht!H93," ")</f>
        <v>Haa</v>
      </c>
      <c r="G64" s="277" t="str">
        <f>IF(AND(Planungsübersicht!$F93&gt;1990,TYPE(Planungsübersicht!$F93)=1),Planungsübersicht!I93," ")</f>
        <v>HM</v>
      </c>
      <c r="H64" s="277" t="str">
        <f>IF(AND(Planungsübersicht!$F93&gt;1990,TYPE(Planungsübersicht!$F93)=1),Planungsübersicht!J93," ")</f>
        <v>Einstellungen in Haus 3 otpimieren</v>
      </c>
    </row>
    <row r="65" spans="2:8" ht="12">
      <c r="B65" s="277" t="str">
        <f>IF(AND(Planungsübersicht!$F94&gt;1990,TYPE(Planungsübersicht!$F94)=1),Planungsübersicht!C94," ")</f>
        <v> </v>
      </c>
      <c r="C65" s="277" t="str">
        <f>IF(AND(Planungsübersicht!$F94&gt;1990,TYPE(Planungsübersicht!$F94)=1),Planungsübersicht!D94," ")</f>
        <v> </v>
      </c>
      <c r="D65" s="277" t="str">
        <f>IF(AND(Planungsübersicht!$F94&gt;1990,TYPE(Planungsübersicht!$F94)=1),Planungsübersicht!F94," ")</f>
        <v> </v>
      </c>
      <c r="E65" s="278" t="str">
        <f>IF(AND(Planungsübersicht!$F94&gt;1990,TYPE(Planungsübersicht!$F94)=1),Planungsübersicht!G94," ")</f>
        <v> </v>
      </c>
      <c r="F65" s="277" t="str">
        <f>IF(AND(Planungsübersicht!$F94&gt;1990,TYPE(Planungsübersicht!$F94)=1),Planungsübersicht!H94," ")</f>
        <v> </v>
      </c>
      <c r="G65" s="277" t="str">
        <f>IF(AND(Planungsübersicht!$F94&gt;1990,TYPE(Planungsübersicht!$F94)=1),Planungsübersicht!I94," ")</f>
        <v> </v>
      </c>
      <c r="H65" s="277" t="str">
        <f>IF(AND(Planungsübersicht!$F94&gt;1990,TYPE(Planungsübersicht!$F94)=1),Planungsübersicht!J94," ")</f>
        <v> </v>
      </c>
    </row>
    <row r="66" spans="2:8" ht="49.5">
      <c r="B66" s="277" t="str">
        <f>IF(AND(Planungsübersicht!$F95&gt;1990,TYPE(Planungsübersicht!$F95)=1),Planungsübersicht!C95," ")</f>
        <v>S4</v>
      </c>
      <c r="C66" s="277" t="str">
        <f>IF(AND(Planungsübersicht!$F95&gt;1990,TYPE(Planungsübersicht!$F95)=1),Planungsübersicht!D95," ")</f>
        <v>Die IES schafft für alle Räume die energiesparendste Beleuchtung an.</v>
      </c>
      <c r="D66" s="277">
        <f>IF(AND(Planungsübersicht!$F95&gt;1990,TYPE(Planungsübersicht!$F95)=1),Planungsübersicht!F95," ")</f>
        <v>2022</v>
      </c>
      <c r="E66" s="278">
        <f>IF(AND(Planungsübersicht!$F95&gt;1990,TYPE(Planungsübersicht!$F95)=1),Planungsübersicht!G95," ")</f>
        <v>0</v>
      </c>
      <c r="F66" s="277" t="str">
        <f>IF(AND(Planungsübersicht!$F95&gt;1990,TYPE(Planungsübersicht!$F95)=1),Planungsübersicht!H95," ")</f>
        <v>Kie / Haa </v>
      </c>
      <c r="G66" s="277" t="str">
        <f>IF(AND(Planungsübersicht!$F95&gt;1990,TYPE(Planungsübersicht!$F95)=1),Planungsübersicht!I95," ")</f>
        <v>SBH</v>
      </c>
      <c r="H66" s="277">
        <f>IF(AND(Planungsübersicht!$F95&gt;1990,TYPE(Planungsübersicht!$F95)=1),Planungsübersicht!J95," ")</f>
        <v>0</v>
      </c>
    </row>
    <row r="67" spans="2:8" ht="62.25">
      <c r="B67" s="277" t="str">
        <f>IF(AND(Planungsübersicht!$F96&gt;1990,TYPE(Planungsübersicht!$F96)=1),Planungsübersicht!C96," ")</f>
        <v>S5</v>
      </c>
      <c r="C67" s="277" t="str">
        <f>IF(AND(Planungsübersicht!$F96&gt;1990,TYPE(Planungsübersicht!$F96)=1),Planungsübersicht!D96," ")</f>
        <v>Heizungspumpen außerhalb der Heizperiode auf niedrigere Stufe stellen</v>
      </c>
      <c r="D67" s="277">
        <f>IF(AND(Planungsübersicht!$F96&gt;1990,TYPE(Planungsübersicht!$F96)=1),Planungsübersicht!F96," ")</f>
        <v>2018</v>
      </c>
      <c r="E67" s="278">
        <f>IF(AND(Planungsübersicht!$F96&gt;1990,TYPE(Planungsübersicht!$F96)=1),Planungsübersicht!G96," ")</f>
        <v>0</v>
      </c>
      <c r="F67" s="277" t="str">
        <f>IF(AND(Planungsübersicht!$F96&gt;1990,TYPE(Planungsübersicht!$F96)=1),Planungsübersicht!H96," ")</f>
        <v>Haa</v>
      </c>
      <c r="G67" s="277">
        <f>IF(AND(Planungsübersicht!$F96&gt;1990,TYPE(Planungsübersicht!$F96)=1),Planungsübersicht!I96," ")</f>
        <v>0</v>
      </c>
      <c r="H67" s="277">
        <f>IF(AND(Planungsübersicht!$F96&gt;1990,TYPE(Planungsübersicht!$F96)=1),Planungsübersicht!J96," ")</f>
        <v>2750</v>
      </c>
    </row>
    <row r="68" spans="2:8" ht="87">
      <c r="B68" s="277" t="str">
        <f>IF(AND(Planungsübersicht!$F97&gt;1990,TYPE(Planungsübersicht!$F97)=1),Planungsübersicht!C97," ")</f>
        <v>S6</v>
      </c>
      <c r="C68" s="277" t="str">
        <f>IF(AND(Planungsübersicht!$F97&gt;1990,TYPE(Planungsübersicht!$F97)=1),Planungsübersicht!D97," ")</f>
        <v>Heizungs- und Warmwasserpumpen durch effiziente Modelle ersetzen (zusätzliche Einsparung zu S6)</v>
      </c>
      <c r="D68" s="277">
        <f>IF(AND(Planungsübersicht!$F97&gt;1990,TYPE(Planungsübersicht!$F97)=1),Planungsübersicht!F97," ")</f>
        <v>2022</v>
      </c>
      <c r="E68" s="278">
        <f>IF(AND(Planungsübersicht!$F97&gt;1990,TYPE(Planungsübersicht!$F97)=1),Planungsübersicht!G97," ")</f>
        <v>0</v>
      </c>
      <c r="F68" s="277" t="str">
        <f>IF(AND(Planungsübersicht!$F97&gt;1990,TYPE(Planungsübersicht!$F97)=1),Planungsübersicht!H97," ")</f>
        <v>Kie</v>
      </c>
      <c r="G68" s="277">
        <f>IF(AND(Planungsübersicht!$F97&gt;1990,TYPE(Planungsübersicht!$F97)=1),Planungsübersicht!I97," ")</f>
        <v>0</v>
      </c>
      <c r="H68" s="277">
        <f>IF(AND(Planungsübersicht!$F97&gt;1990,TYPE(Planungsübersicht!$F97)=1),Planungsübersicht!J97," ")</f>
        <v>0</v>
      </c>
    </row>
    <row r="69" spans="2:8" ht="150">
      <c r="B69" s="277" t="str">
        <f>IF(AND(Planungsübersicht!$F98&gt;1990,TYPE(Planungsübersicht!$F98)=1),Planungsübersicht!C98," ")</f>
        <v>S7</v>
      </c>
      <c r="C69" s="277" t="str">
        <f>IF(AND(Planungsübersicht!$F98&gt;1990,TYPE(Planungsübersicht!$F98)=1),Planungsübersicht!D98," ")</f>
        <v>Die IES führt eine Umrüstung ihrer PCs durch, damit es technisch möglich wird, mehr als 75% des PC-Stromverbrauches einzusparen bei zeitgleicher Leistungssteigerung der Geräte. </v>
      </c>
      <c r="D69" s="277">
        <f>IF(AND(Planungsübersicht!$F98&gt;1990,TYPE(Planungsübersicht!$F98)=1),Planungsübersicht!F98," ")</f>
        <v>2018</v>
      </c>
      <c r="E69" s="278">
        <f>IF(AND(Planungsübersicht!$F98&gt;1990,TYPE(Planungsübersicht!$F98)=1),Planungsübersicht!G98," ")</f>
        <v>0</v>
      </c>
      <c r="F69" s="277" t="str">
        <f>IF(AND(Planungsübersicht!$F98&gt;1990,TYPE(Planungsübersicht!$F98)=1),Planungsübersicht!H98," ")</f>
        <v>JJ</v>
      </c>
      <c r="G69" s="277">
        <f>IF(AND(Planungsübersicht!$F98&gt;1990,TYPE(Planungsübersicht!$F98)=1),Planungsübersicht!I98," ")</f>
        <v>0</v>
      </c>
      <c r="H69" s="277" t="str">
        <f>IF(AND(Planungsübersicht!$F98&gt;1990,TYPE(Planungsübersicht!$F98)=1),Planungsübersicht!J98," ")</f>
        <v>Energiesparende Einstellungen für alle Rechner (automatische Abschaltung ab 16:30)</v>
      </c>
    </row>
    <row r="70" spans="2:8" ht="12">
      <c r="B70" s="277" t="str">
        <f>IF(AND(Planungsübersicht!$F99&gt;1990,TYPE(Planungsübersicht!$F99)=1),Planungsübersicht!C99," ")</f>
        <v> </v>
      </c>
      <c r="C70" s="277" t="str">
        <f>IF(AND(Planungsübersicht!$F99&gt;1990,TYPE(Planungsübersicht!$F99)=1),Planungsübersicht!D99," ")</f>
        <v> </v>
      </c>
      <c r="D70" s="277" t="str">
        <f>IF(AND(Planungsübersicht!$F99&gt;1990,TYPE(Planungsübersicht!$F99)=1),Planungsübersicht!F99," ")</f>
        <v> </v>
      </c>
      <c r="E70" s="278" t="str">
        <f>IF(AND(Planungsübersicht!$F99&gt;1990,TYPE(Planungsübersicht!$F99)=1),Planungsübersicht!G99," ")</f>
        <v> </v>
      </c>
      <c r="F70" s="277" t="str">
        <f>IF(AND(Planungsübersicht!$F99&gt;1990,TYPE(Planungsübersicht!$F99)=1),Planungsübersicht!H99," ")</f>
        <v> </v>
      </c>
      <c r="G70" s="277" t="str">
        <f>IF(AND(Planungsübersicht!$F99&gt;1990,TYPE(Planungsübersicht!$F99)=1),Planungsübersicht!I99," ")</f>
        <v> </v>
      </c>
      <c r="H70" s="277" t="str">
        <f>IF(AND(Planungsübersicht!$F99&gt;1990,TYPE(Planungsübersicht!$F99)=1),Planungsübersicht!J99," ")</f>
        <v> </v>
      </c>
    </row>
    <row r="71" spans="2:8" ht="150">
      <c r="B71" s="277" t="str">
        <f>IF(AND(Planungsübersicht!$F100&gt;1990,TYPE(Planungsübersicht!$F100)=1),Planungsübersicht!C100," ")</f>
        <v>S8</v>
      </c>
      <c r="C71" s="277" t="str">
        <f>IF(AND(Planungsübersicht!$F100&gt;1990,TYPE(Planungsübersicht!$F100)=1),Planungsübersicht!D100," ")</f>
        <v>Die IES stellt im Eingangsbereich des Hauses 1) zwei Anzeigen über den aktuellen und monatlichen Stromverbrauch sowie den produzierten Strom der eigenen PV-Anlage auf. </v>
      </c>
      <c r="D71" s="277">
        <f>IF(AND(Planungsübersicht!$F100&gt;1990,TYPE(Planungsübersicht!$F100)=1),Planungsübersicht!F100," ")</f>
        <v>2019</v>
      </c>
      <c r="E71" s="278">
        <f>IF(AND(Planungsübersicht!$F100&gt;1990,TYPE(Planungsübersicht!$F100)=1),Planungsübersicht!G100," ")</f>
        <v>0</v>
      </c>
      <c r="F71" s="277" t="str">
        <f>IF(AND(Planungsübersicht!$F100&gt;1990,TYPE(Planungsübersicht!$F100)=1),Planungsübersicht!H100," ")</f>
        <v>Reg</v>
      </c>
      <c r="G71" s="277">
        <f>IF(AND(Planungsübersicht!$F100&gt;1990,TYPE(Planungsübersicht!$F100)=1),Planungsübersicht!I100," ")</f>
        <v>0</v>
      </c>
      <c r="H71" s="277">
        <f>IF(AND(Planungsübersicht!$F100&gt;1990,TYPE(Planungsübersicht!$F100)=1),Planungsübersicht!J100," ")</f>
        <v>0</v>
      </c>
    </row>
    <row r="72" spans="2:8" ht="75">
      <c r="B72" s="277" t="str">
        <f>IF(AND(Planungsübersicht!$F101&gt;1990,TYPE(Planungsübersicht!$F101)=1),Planungsübersicht!C101," ")</f>
        <v>S9</v>
      </c>
      <c r="C72" s="277" t="str">
        <f>IF(AND(Planungsübersicht!$F101&gt;1990,TYPE(Planungsübersicht!$F101)=1),Planungsübersicht!D101," ")</f>
        <v>  Kühltheke außerhalb der Pausenzeiten abdecken,  mit Zeitschaltuhr versehen</v>
      </c>
      <c r="D72" s="277">
        <f>IF(AND(Planungsübersicht!$F101&gt;1990,TYPE(Planungsübersicht!$F101)=1),Planungsübersicht!F101," ")</f>
        <v>2018</v>
      </c>
      <c r="E72" s="278">
        <f>IF(AND(Planungsübersicht!$F101&gt;1990,TYPE(Planungsübersicht!$F101)=1),Planungsübersicht!G101," ")</f>
        <v>0</v>
      </c>
      <c r="F72" s="277" t="str">
        <f>IF(AND(Planungsübersicht!$F101&gt;1990,TYPE(Planungsübersicht!$F101)=1),Planungsübersicht!H101," ")</f>
        <v>Kie</v>
      </c>
      <c r="G72" s="277">
        <f>IF(AND(Planungsübersicht!$F101&gt;1990,TYPE(Planungsübersicht!$F101)=1),Planungsübersicht!I101," ")</f>
        <v>0</v>
      </c>
      <c r="H72" s="277">
        <f>IF(AND(Planungsübersicht!$F101&gt;1990,TYPE(Planungsübersicht!$F101)=1),Planungsübersicht!J101," ")</f>
        <v>0</v>
      </c>
    </row>
    <row r="73" spans="2:8" ht="37.5">
      <c r="B73" s="277" t="str">
        <f>IF(AND(Planungsübersicht!$F102&gt;1990,TYPE(Planungsübersicht!$F102)=1),Planungsübersicht!C102," ")</f>
        <v>S10</v>
      </c>
      <c r="C73" s="277" t="str">
        <f>IF(AND(Planungsübersicht!$F102&gt;1990,TYPE(Planungsübersicht!$F102)=1),Planungsübersicht!D102," ")</f>
        <v>  PV-Anlage pädagogisch einbinden</v>
      </c>
      <c r="D73" s="277">
        <f>IF(AND(Planungsübersicht!$F102&gt;1990,TYPE(Planungsübersicht!$F102)=1),Planungsübersicht!F102," ")</f>
        <v>2019</v>
      </c>
      <c r="E73" s="278">
        <f>IF(AND(Planungsübersicht!$F102&gt;1990,TYPE(Planungsübersicht!$F102)=1),Planungsübersicht!G102," ")</f>
        <v>0</v>
      </c>
      <c r="F73" s="277" t="str">
        <f>IF(AND(Planungsübersicht!$F102&gt;1990,TYPE(Planungsübersicht!$F102)=1),Planungsübersicht!H102," ")</f>
        <v>Kie / Reg</v>
      </c>
      <c r="G73" s="277">
        <f>IF(AND(Planungsübersicht!$F102&gt;1990,TYPE(Planungsübersicht!$F102)=1),Planungsübersicht!I102," ")</f>
        <v>0</v>
      </c>
      <c r="H73" s="277">
        <f>IF(AND(Planungsübersicht!$F102&gt;1990,TYPE(Planungsübersicht!$F102)=1),Planungsübersicht!J102," ")</f>
        <v>0</v>
      </c>
    </row>
    <row r="74" spans="2:8" ht="99.75">
      <c r="B74" s="277" t="str">
        <f>IF(AND(Planungsübersicht!$F103&gt;1990,TYPE(Planungsübersicht!$F103)=1),Planungsübersicht!C103," ")</f>
        <v>S11</v>
      </c>
      <c r="C74" s="277" t="str">
        <f>IF(AND(Planungsübersicht!$F103&gt;1990,TYPE(Planungsübersicht!$F103)=1),Planungsübersicht!D103," ")</f>
        <v>Steuerung der Lüftungsanlage in Gebäude 3 an zentrale Steuerung anbinden und Anlage nach Schulzeiten regeln </v>
      </c>
      <c r="D74" s="277">
        <f>IF(AND(Planungsübersicht!$F103&gt;1990,TYPE(Planungsübersicht!$F103)=1),Planungsübersicht!F103," ")</f>
        <v>2020</v>
      </c>
      <c r="E74" s="278">
        <f>IF(AND(Planungsübersicht!$F103&gt;1990,TYPE(Planungsübersicht!$F103)=1),Planungsübersicht!G103," ")</f>
        <v>0</v>
      </c>
      <c r="F74" s="277" t="str">
        <f>IF(AND(Planungsübersicht!$F103&gt;1990,TYPE(Planungsübersicht!$F103)=1),Planungsübersicht!H103," ")</f>
        <v>Kie</v>
      </c>
      <c r="G74" s="277">
        <f>IF(AND(Planungsübersicht!$F103&gt;1990,TYPE(Planungsübersicht!$F103)=1),Planungsübersicht!I103," ")</f>
        <v>0</v>
      </c>
      <c r="H74" s="277">
        <f>IF(AND(Planungsübersicht!$F103&gt;1990,TYPE(Planungsübersicht!$F103)=1),Planungsübersicht!J103," ")</f>
        <v>0</v>
      </c>
    </row>
    <row r="75" spans="2:8" ht="62.25">
      <c r="B75" s="277" t="str">
        <f>IF(AND(Planungsübersicht!$F104&gt;1990,TYPE(Planungsübersicht!$F104)=1),Planungsübersicht!C104," ")</f>
        <v>S12</v>
      </c>
      <c r="C75" s="277" t="str">
        <f>IF(AND(Planungsübersicht!$F104&gt;1990,TYPE(Planungsübersicht!$F104)=1),Planungsübersicht!D104," ")</f>
        <v>Lehrkräfte benutzen die Tafeln, wenn das Smartboard nicht notwendig ist.</v>
      </c>
      <c r="D75" s="277">
        <f>IF(AND(Planungsübersicht!$F104&gt;1990,TYPE(Planungsübersicht!$F104)=1),Planungsübersicht!F104," ")</f>
        <v>2019</v>
      </c>
      <c r="E75" s="278">
        <f>IF(AND(Planungsübersicht!$F104&gt;1990,TYPE(Planungsübersicht!$F104)=1),Planungsübersicht!G104," ")</f>
        <v>0</v>
      </c>
      <c r="F75" s="277" t="str">
        <f>IF(AND(Planungsübersicht!$F104&gt;1990,TYPE(Planungsübersicht!$F104)=1),Planungsübersicht!H104," ")</f>
        <v>LehrerInnen</v>
      </c>
      <c r="G75" s="277" t="str">
        <f>IF(AND(Planungsübersicht!$F104&gt;1990,TYPE(Planungsübersicht!$F104)=1),Planungsübersicht!I104," ")</f>
        <v>alle</v>
      </c>
      <c r="H75" s="277">
        <f>IF(AND(Planungsübersicht!$F104&gt;1990,TYPE(Planungsübersicht!$F104)=1),Planungsübersicht!J104," ")</f>
        <v>0</v>
      </c>
    </row>
    <row r="76" spans="2:8" ht="137.25">
      <c r="B76" s="277" t="str">
        <f>IF(AND(Planungsübersicht!$F105&gt;1990,TYPE(Planungsübersicht!$F105)=1),Planungsübersicht!C105," ")</f>
        <v>S13</v>
      </c>
      <c r="C76" s="277" t="str">
        <f>IF(AND(Planungsübersicht!$F105&gt;1990,TYPE(Planungsübersicht!$F105)=1),Planungsübersicht!D105," ")</f>
        <v>  Smartboards im Eco-Modus betreiben (Falls noch nicht geschehen) und über richtige Handhabung informieren (in Pausen länger als 5 Minuten ausschalten)</v>
      </c>
      <c r="D76" s="277">
        <f>IF(AND(Planungsübersicht!$F105&gt;1990,TYPE(Planungsübersicht!$F105)=1),Planungsübersicht!F105," ")</f>
        <v>2018</v>
      </c>
      <c r="E76" s="278">
        <f>IF(AND(Planungsübersicht!$F105&gt;1990,TYPE(Planungsübersicht!$F105)=1),Planungsübersicht!G105," ")</f>
        <v>0</v>
      </c>
      <c r="F76" s="277" t="str">
        <f>IF(AND(Planungsübersicht!$F105&gt;1990,TYPE(Planungsübersicht!$F105)=1),Planungsübersicht!H105," ")</f>
        <v>Haa</v>
      </c>
      <c r="G76" s="277" t="str">
        <f>IF(AND(Planungsübersicht!$F105&gt;1990,TYPE(Planungsübersicht!$F105)=1),Planungsübersicht!I105," ")</f>
        <v>alle</v>
      </c>
      <c r="H76" s="277">
        <f>IF(AND(Planungsübersicht!$F105&gt;1990,TYPE(Planungsübersicht!$F105)=1),Planungsübersicht!J105," ")</f>
        <v>0</v>
      </c>
    </row>
    <row r="77" spans="2:8" ht="12">
      <c r="B77" s="277" t="str">
        <f>IF(AND(Planungsübersicht!$F106&gt;1990,TYPE(Planungsübersicht!$F106)=1),Planungsübersicht!C106," ")</f>
        <v> </v>
      </c>
      <c r="C77" s="277" t="str">
        <f>IF(AND(Planungsübersicht!$F106&gt;1990,TYPE(Planungsübersicht!$F106)=1),Planungsübersicht!D106," ")</f>
        <v> </v>
      </c>
      <c r="D77" s="277" t="str">
        <f>IF(AND(Planungsübersicht!$F106&gt;1990,TYPE(Planungsübersicht!$F106)=1),Planungsübersicht!F106," ")</f>
        <v> </v>
      </c>
      <c r="E77" s="278" t="str">
        <f>IF(AND(Planungsübersicht!$F106&gt;1990,TYPE(Planungsübersicht!$F106)=1),Planungsübersicht!G106," ")</f>
        <v> </v>
      </c>
      <c r="F77" s="277" t="str">
        <f>IF(AND(Planungsübersicht!$F106&gt;1990,TYPE(Planungsübersicht!$F106)=1),Planungsübersicht!H106," ")</f>
        <v> </v>
      </c>
      <c r="G77" s="277" t="str">
        <f>IF(AND(Planungsübersicht!$F106&gt;1990,TYPE(Planungsübersicht!$F106)=1),Planungsübersicht!I106," ")</f>
        <v> </v>
      </c>
      <c r="H77" s="277" t="str">
        <f>IF(AND(Planungsübersicht!$F106&gt;1990,TYPE(Planungsübersicht!$F106)=1),Planungsübersicht!J106," ")</f>
        <v> </v>
      </c>
    </row>
    <row r="78" spans="2:8" ht="12">
      <c r="B78" s="277" t="str">
        <f>IF(AND(Planungsübersicht!$F107&gt;1990,TYPE(Planungsübersicht!$F107)=1),Planungsübersicht!C107," ")</f>
        <v> </v>
      </c>
      <c r="C78" s="277" t="str">
        <f>IF(AND(Planungsübersicht!$F107&gt;1990,TYPE(Planungsübersicht!$F107)=1),Planungsübersicht!D107," ")</f>
        <v> </v>
      </c>
      <c r="D78" s="277" t="str">
        <f>IF(AND(Planungsübersicht!$F107&gt;1990,TYPE(Planungsübersicht!$F107)=1),Planungsübersicht!F107," ")</f>
        <v> </v>
      </c>
      <c r="E78" s="278" t="str">
        <f>IF(AND(Planungsübersicht!$F107&gt;1990,TYPE(Planungsübersicht!$F107)=1),Planungsübersicht!G107," ")</f>
        <v> </v>
      </c>
      <c r="F78" s="277" t="str">
        <f>IF(AND(Planungsübersicht!$F107&gt;1990,TYPE(Planungsübersicht!$F107)=1),Planungsübersicht!H107," ")</f>
        <v> </v>
      </c>
      <c r="G78" s="277" t="str">
        <f>IF(AND(Planungsübersicht!$F107&gt;1990,TYPE(Planungsübersicht!$F107)=1),Planungsübersicht!I107," ")</f>
        <v> </v>
      </c>
      <c r="H78" s="277" t="str">
        <f>IF(AND(Planungsübersicht!$F107&gt;1990,TYPE(Planungsübersicht!$F107)=1),Planungsübersicht!J107," ")</f>
        <v> </v>
      </c>
    </row>
    <row r="79" spans="2:8" ht="12">
      <c r="B79" s="277" t="str">
        <f>IF(AND(Planungsübersicht!$F108&gt;1990,TYPE(Planungsübersicht!$F108)=1),Planungsübersicht!C108," ")</f>
        <v> </v>
      </c>
      <c r="C79" s="277" t="str">
        <f>IF(AND(Planungsübersicht!$F108&gt;1990,TYPE(Planungsübersicht!$F108)=1),Planungsübersicht!D108," ")</f>
        <v> </v>
      </c>
      <c r="D79" s="277" t="str">
        <f>IF(AND(Planungsübersicht!$F108&gt;1990,TYPE(Planungsübersicht!$F108)=1),Planungsübersicht!F108," ")</f>
        <v> </v>
      </c>
      <c r="E79" s="278" t="str">
        <f>IF(AND(Planungsübersicht!$F108&gt;1990,TYPE(Planungsübersicht!$F108)=1),Planungsübersicht!G108," ")</f>
        <v> </v>
      </c>
      <c r="F79" s="277" t="str">
        <f>IF(AND(Planungsübersicht!$F108&gt;1990,TYPE(Planungsübersicht!$F108)=1),Planungsübersicht!H108," ")</f>
        <v> </v>
      </c>
      <c r="G79" s="277" t="str">
        <f>IF(AND(Planungsübersicht!$F108&gt;1990,TYPE(Planungsübersicht!$F108)=1),Planungsübersicht!I108," ")</f>
        <v> </v>
      </c>
      <c r="H79" s="277" t="str">
        <f>IF(AND(Planungsübersicht!$F108&gt;1990,TYPE(Planungsübersicht!$F108)=1),Planungsübersicht!J108," ")</f>
        <v> </v>
      </c>
    </row>
    <row r="80" spans="2:8" ht="12">
      <c r="B80" s="277" t="str">
        <f>IF(AND(Planungsübersicht!$F109&gt;1990,TYPE(Planungsübersicht!$F109)=1),Planungsübersicht!C109," ")</f>
        <v> </v>
      </c>
      <c r="C80" s="277" t="str">
        <f>IF(AND(Planungsübersicht!$F109&gt;1990,TYPE(Planungsübersicht!$F109)=1),Planungsübersicht!D109," ")</f>
        <v> </v>
      </c>
      <c r="D80" s="277" t="str">
        <f>IF(AND(Planungsübersicht!$F109&gt;1990,TYPE(Planungsübersicht!$F109)=1),Planungsübersicht!F109," ")</f>
        <v> </v>
      </c>
      <c r="E80" s="278" t="str">
        <f>IF(AND(Planungsübersicht!$F109&gt;1990,TYPE(Planungsübersicht!$F109)=1),Planungsübersicht!G109," ")</f>
        <v> </v>
      </c>
      <c r="F80" s="277" t="str">
        <f>IF(AND(Planungsübersicht!$F109&gt;1990,TYPE(Planungsübersicht!$F109)=1),Planungsübersicht!H109," ")</f>
        <v> </v>
      </c>
      <c r="G80" s="277" t="str">
        <f>IF(AND(Planungsübersicht!$F109&gt;1990,TYPE(Planungsübersicht!$F109)=1),Planungsübersicht!I109," ")</f>
        <v> </v>
      </c>
      <c r="H80" s="277" t="str">
        <f>IF(AND(Planungsübersicht!$F109&gt;1990,TYPE(Planungsübersicht!$F109)=1),Planungsübersicht!J109," ")</f>
        <v> </v>
      </c>
    </row>
    <row r="81" spans="2:8" ht="12">
      <c r="B81" s="277" t="str">
        <f>IF(AND(Planungsübersicht!$F110&gt;1990,TYPE(Planungsübersicht!$F110)=1),Planungsübersicht!C110," ")</f>
        <v> </v>
      </c>
      <c r="C81" s="277" t="str">
        <f>IF(AND(Planungsübersicht!$F110&gt;1990,TYPE(Planungsübersicht!$F110)=1),Planungsübersicht!D110," ")</f>
        <v> </v>
      </c>
      <c r="D81" s="277" t="str">
        <f>IF(AND(Planungsübersicht!$F110&gt;1990,TYPE(Planungsübersicht!$F110)=1),Planungsübersicht!F110," ")</f>
        <v> </v>
      </c>
      <c r="E81" s="278" t="str">
        <f>IF(AND(Planungsübersicht!$F110&gt;1990,TYPE(Planungsübersicht!$F110)=1),Planungsübersicht!G110," ")</f>
        <v> </v>
      </c>
      <c r="F81" s="277" t="str">
        <f>IF(AND(Planungsübersicht!$F110&gt;1990,TYPE(Planungsübersicht!$F110)=1),Planungsübersicht!H110," ")</f>
        <v> </v>
      </c>
      <c r="G81" s="277" t="str">
        <f>IF(AND(Planungsübersicht!$F110&gt;1990,TYPE(Planungsübersicht!$F110)=1),Planungsübersicht!I110," ")</f>
        <v> </v>
      </c>
      <c r="H81" s="277" t="str">
        <f>IF(AND(Planungsübersicht!$F110&gt;1990,TYPE(Planungsübersicht!$F110)=1),Planungsübersicht!J110," ")</f>
        <v> </v>
      </c>
    </row>
    <row r="82" spans="2:8" ht="12">
      <c r="B82" s="277" t="str">
        <f>IF(AND(Planungsübersicht!$F111&gt;1990,TYPE(Planungsübersicht!$F111)=1),Planungsübersicht!C111," ")</f>
        <v> </v>
      </c>
      <c r="C82" s="277" t="str">
        <f>IF(AND(Planungsübersicht!$F111&gt;1990,TYPE(Planungsübersicht!$F111)=1),Planungsübersicht!D111," ")</f>
        <v> </v>
      </c>
      <c r="D82" s="277" t="str">
        <f>IF(AND(Planungsübersicht!$F111&gt;1990,TYPE(Planungsübersicht!$F111)=1),Planungsübersicht!F111," ")</f>
        <v> </v>
      </c>
      <c r="E82" s="278" t="str">
        <f>IF(AND(Planungsübersicht!$F111&gt;1990,TYPE(Planungsübersicht!$F111)=1),Planungsübersicht!G111," ")</f>
        <v> </v>
      </c>
      <c r="F82" s="277" t="str">
        <f>IF(AND(Planungsübersicht!$F111&gt;1990,TYPE(Planungsübersicht!$F111)=1),Planungsübersicht!H111," ")</f>
        <v> </v>
      </c>
      <c r="G82" s="277" t="str">
        <f>IF(AND(Planungsübersicht!$F111&gt;1990,TYPE(Planungsübersicht!$F111)=1),Planungsübersicht!I111," ")</f>
        <v> </v>
      </c>
      <c r="H82" s="277" t="str">
        <f>IF(AND(Planungsübersicht!$F111&gt;1990,TYPE(Planungsübersicht!$F111)=1),Planungsübersicht!J111," ")</f>
        <v> </v>
      </c>
    </row>
    <row r="83" spans="2:8" ht="12">
      <c r="B83" s="277" t="str">
        <f>IF(AND(Planungsübersicht!$F112&gt;1990,TYPE(Planungsübersicht!$F112)=1),Planungsübersicht!C112," ")</f>
        <v> </v>
      </c>
      <c r="C83" s="277" t="str">
        <f>IF(AND(Planungsübersicht!$F112&gt;1990,TYPE(Planungsübersicht!$F112)=1),Planungsübersicht!D112," ")</f>
        <v> </v>
      </c>
      <c r="D83" s="277" t="str">
        <f>IF(AND(Planungsübersicht!$F112&gt;1990,TYPE(Planungsübersicht!$F112)=1),Planungsübersicht!F112," ")</f>
        <v> </v>
      </c>
      <c r="E83" s="278" t="str">
        <f>IF(AND(Planungsübersicht!$F112&gt;1990,TYPE(Planungsübersicht!$F112)=1),Planungsübersicht!G112," ")</f>
        <v> </v>
      </c>
      <c r="F83" s="277" t="str">
        <f>IF(AND(Planungsübersicht!$F112&gt;1990,TYPE(Planungsübersicht!$F112)=1),Planungsübersicht!H112," ")</f>
        <v> </v>
      </c>
      <c r="G83" s="277" t="str">
        <f>IF(AND(Planungsübersicht!$F112&gt;1990,TYPE(Planungsübersicht!$F112)=1),Planungsübersicht!I112," ")</f>
        <v> </v>
      </c>
      <c r="H83" s="277" t="str">
        <f>IF(AND(Planungsübersicht!$F112&gt;1990,TYPE(Planungsübersicht!$F112)=1),Planungsübersicht!J112," ")</f>
        <v> </v>
      </c>
    </row>
    <row r="84" spans="2:8" ht="12">
      <c r="B84" s="277" t="str">
        <f>IF(AND(Planungsübersicht!$F113&gt;1990,TYPE(Planungsübersicht!$F113)=1),Planungsübersicht!C113," ")</f>
        <v> </v>
      </c>
      <c r="C84" s="277" t="str">
        <f>IF(AND(Planungsübersicht!$F113&gt;1990,TYPE(Planungsübersicht!$F113)=1),Planungsübersicht!D113," ")</f>
        <v> </v>
      </c>
      <c r="D84" s="277" t="str">
        <f>IF(AND(Planungsübersicht!$F113&gt;1990,TYPE(Planungsübersicht!$F113)=1),Planungsübersicht!F113," ")</f>
        <v> </v>
      </c>
      <c r="E84" s="278" t="str">
        <f>IF(AND(Planungsübersicht!$F113&gt;1990,TYPE(Planungsübersicht!$F113)=1),Planungsübersicht!G113," ")</f>
        <v> </v>
      </c>
      <c r="F84" s="277" t="str">
        <f>IF(AND(Planungsübersicht!$F113&gt;1990,TYPE(Planungsübersicht!$F113)=1),Planungsübersicht!H113," ")</f>
        <v> </v>
      </c>
      <c r="G84" s="277" t="str">
        <f>IF(AND(Planungsübersicht!$F113&gt;1990,TYPE(Planungsübersicht!$F113)=1),Planungsübersicht!I113," ")</f>
        <v> </v>
      </c>
      <c r="H84" s="277" t="str">
        <f>IF(AND(Planungsübersicht!$F113&gt;1990,TYPE(Planungsübersicht!$F113)=1),Planungsübersicht!J113," ")</f>
        <v> </v>
      </c>
    </row>
    <row r="85" spans="2:8" ht="87">
      <c r="B85" s="277" t="str">
        <f>IF(AND(Planungsübersicht!$F114&gt;1990,TYPE(Planungsübersicht!$F114)=1),Planungsübersicht!C114," ")</f>
        <v>A1</v>
      </c>
      <c r="C85" s="277" t="str">
        <f>IF(AND(Planungsübersicht!$F114&gt;1990,TYPE(Planungsübersicht!$F114)=1),Planungsübersicht!D114," ")</f>
        <v>Restmüllmengen reduzieren: 1. Papiertrennung verbessern, 2. Werstoffsammlung schrittweise einführen</v>
      </c>
      <c r="D85" s="277">
        <f>IF(AND(Planungsübersicht!$F114&gt;1990,TYPE(Planungsübersicht!$F114)=1),Planungsübersicht!F114," ")</f>
        <v>2018</v>
      </c>
      <c r="E85" s="278">
        <f>IF(AND(Planungsübersicht!$F114&gt;1990,TYPE(Planungsübersicht!$F114)=1),Planungsübersicht!G114," ")</f>
        <v>0</v>
      </c>
      <c r="F85" s="277" t="str">
        <f>IF(AND(Planungsübersicht!$F114&gt;1990,TYPE(Planungsübersicht!$F114)=1),Planungsübersicht!H114," ")</f>
        <v>Kie</v>
      </c>
      <c r="G85" s="277">
        <f>IF(AND(Planungsübersicht!$F114&gt;1990,TYPE(Planungsübersicht!$F114)=1),Planungsübersicht!I114," ")</f>
        <v>0</v>
      </c>
      <c r="H85" s="277" t="str">
        <f>IF(AND(Planungsübersicht!$F114&gt;1990,TYPE(Planungsübersicht!$F114)=1),Planungsübersicht!J114," ")</f>
        <v>Papiertrennung verbessern</v>
      </c>
    </row>
    <row r="86" spans="2:8" ht="12">
      <c r="B86" s="277" t="str">
        <f>IF(AND(Planungsübersicht!$F115&gt;1990,TYPE(Planungsübersicht!$F115)=1),Planungsübersicht!C115," ")</f>
        <v> </v>
      </c>
      <c r="C86" s="277" t="str">
        <f>IF(AND(Planungsübersicht!$F115&gt;1990,TYPE(Planungsübersicht!$F115)=1),Planungsübersicht!D115," ")</f>
        <v> </v>
      </c>
      <c r="D86" s="277" t="str">
        <f>IF(AND(Planungsübersicht!$F115&gt;1990,TYPE(Planungsübersicht!$F115)=1),Planungsübersicht!F115," ")</f>
        <v> </v>
      </c>
      <c r="E86" s="278" t="str">
        <f>IF(AND(Planungsübersicht!$F115&gt;1990,TYPE(Planungsübersicht!$F115)=1),Planungsübersicht!G115," ")</f>
        <v> </v>
      </c>
      <c r="F86" s="277" t="str">
        <f>IF(AND(Planungsübersicht!$F115&gt;1990,TYPE(Planungsübersicht!$F115)=1),Planungsübersicht!H115," ")</f>
        <v> </v>
      </c>
      <c r="G86" s="277" t="str">
        <f>IF(AND(Planungsübersicht!$F115&gt;1990,TYPE(Planungsübersicht!$F115)=1),Planungsübersicht!I115," ")</f>
        <v> </v>
      </c>
      <c r="H86" s="277" t="str">
        <f>IF(AND(Planungsübersicht!$F115&gt;1990,TYPE(Planungsübersicht!$F115)=1),Planungsübersicht!J115," ")</f>
        <v> </v>
      </c>
    </row>
    <row r="87" spans="2:8" ht="87">
      <c r="B87" s="277" t="str">
        <f>IF(AND(Planungsübersicht!$F116&gt;1990,TYPE(Planungsübersicht!$F116)=1),Planungsübersicht!C116," ")</f>
        <v>A2</v>
      </c>
      <c r="C87" s="277" t="str">
        <f>IF(AND(Planungsübersicht!$F116&gt;1990,TYPE(Planungsübersicht!$F116)=1),Planungsübersicht!D116," ")</f>
        <v>Einhausungen der Abfallcontainer deutlich kennzeichnen:  Welcher Container verbirgt sich wo?</v>
      </c>
      <c r="D87" s="277">
        <f>IF(AND(Planungsübersicht!$F116&gt;1990,TYPE(Planungsübersicht!$F116)=1),Planungsübersicht!F116," ")</f>
        <v>2019</v>
      </c>
      <c r="E87" s="278">
        <f>IF(AND(Planungsübersicht!$F116&gt;1990,TYPE(Planungsübersicht!$F116)=1),Planungsübersicht!G116," ")</f>
        <v>0</v>
      </c>
      <c r="F87" s="277" t="str">
        <f>IF(AND(Planungsübersicht!$F116&gt;1990,TYPE(Planungsübersicht!$F116)=1),Planungsübersicht!H116," ")</f>
        <v>Kie</v>
      </c>
      <c r="G87" s="277">
        <f>IF(AND(Planungsübersicht!$F116&gt;1990,TYPE(Planungsübersicht!$F116)=1),Planungsübersicht!I116," ")</f>
        <v>0</v>
      </c>
      <c r="H87" s="277">
        <f>IF(AND(Planungsübersicht!$F116&gt;1990,TYPE(Planungsübersicht!$F116)=1),Planungsübersicht!J116," ")</f>
        <v>0</v>
      </c>
    </row>
    <row r="88" spans="2:8" ht="87">
      <c r="B88" s="277" t="str">
        <f>IF(AND(Planungsübersicht!$F117&gt;1990,TYPE(Planungsübersicht!$F117)=1),Planungsübersicht!C117," ")</f>
        <v>A3</v>
      </c>
      <c r="C88" s="277" t="str">
        <f>IF(AND(Planungsübersicht!$F117&gt;1990,TYPE(Planungsübersicht!$F117)=1),Planungsübersicht!D117," ")</f>
        <v>Die Fachbereiche entsorgen fachgerecht kaputte Materialien und die Verpackung von neuen. </v>
      </c>
      <c r="D88" s="277">
        <f>IF(AND(Planungsübersicht!$F117&gt;1990,TYPE(Planungsübersicht!$F117)=1),Planungsübersicht!F117," ")</f>
        <v>2019</v>
      </c>
      <c r="E88" s="278">
        <f>IF(AND(Planungsübersicht!$F117&gt;1990,TYPE(Planungsübersicht!$F117)=1),Planungsübersicht!G117," ")</f>
        <v>0</v>
      </c>
      <c r="F88" s="277" t="str">
        <f>IF(AND(Planungsübersicht!$F117&gt;1990,TYPE(Planungsübersicht!$F117)=1),Planungsübersicht!H117," ")</f>
        <v>Kie</v>
      </c>
      <c r="G88" s="277" t="str">
        <f>IF(AND(Planungsübersicht!$F117&gt;1990,TYPE(Planungsübersicht!$F117)=1),Planungsübersicht!I117," ")</f>
        <v>alle</v>
      </c>
      <c r="H88" s="277">
        <f>IF(AND(Planungsübersicht!$F117&gt;1990,TYPE(Planungsübersicht!$F117)=1),Planungsübersicht!J117," ")</f>
        <v>0</v>
      </c>
    </row>
    <row r="89" spans="2:8" ht="37.5">
      <c r="B89" s="277" t="str">
        <f>IF(AND(Planungsübersicht!$F118&gt;1990,TYPE(Planungsübersicht!$F118)=1),Planungsübersicht!C118," ")</f>
        <v>A4</v>
      </c>
      <c r="C89" s="277" t="str">
        <f>IF(AND(Planungsübersicht!$F118&gt;1990,TYPE(Planungsübersicht!$F118)=1),Planungsübersicht!D118," ")</f>
        <v>Die Entsorgung von Batterien wird strukturiert. </v>
      </c>
      <c r="D89" s="277">
        <f>IF(AND(Planungsübersicht!$F118&gt;1990,TYPE(Planungsübersicht!$F118)=1),Planungsübersicht!F118," ")</f>
        <v>2019</v>
      </c>
      <c r="E89" s="278">
        <f>IF(AND(Planungsübersicht!$F118&gt;1990,TYPE(Planungsübersicht!$F118)=1),Planungsübersicht!G118," ")</f>
        <v>0</v>
      </c>
      <c r="F89" s="277" t="str">
        <f>IF(AND(Planungsübersicht!$F118&gt;1990,TYPE(Planungsübersicht!$F118)=1),Planungsübersicht!H118," ")</f>
        <v>Kie</v>
      </c>
      <c r="G89" s="277">
        <f>IF(AND(Planungsübersicht!$F118&gt;1990,TYPE(Planungsübersicht!$F118)=1),Planungsübersicht!I118," ")</f>
        <v>0</v>
      </c>
      <c r="H89" s="277">
        <f>IF(AND(Planungsübersicht!$F118&gt;1990,TYPE(Planungsübersicht!$F118)=1),Planungsübersicht!J118," ")</f>
        <v>0</v>
      </c>
    </row>
    <row r="90" spans="2:8" ht="87">
      <c r="B90" s="277" t="str">
        <f>IF(AND(Planungsübersicht!$F119&gt;1990,TYPE(Planungsübersicht!$F119)=1),Planungsübersicht!C119," ")</f>
        <v>A5</v>
      </c>
      <c r="C90" s="277" t="str">
        <f>IF(AND(Planungsübersicht!$F119&gt;1990,TYPE(Planungsübersicht!$F119)=1),Planungsübersicht!D119," ")</f>
        <v>Alle werden angehalten Müll zu vermeiden. Hierbei ist die Müllvermeidung wichtiger als die Mülltrennung. </v>
      </c>
      <c r="D90" s="277">
        <f>IF(AND(Planungsübersicht!$F119&gt;1990,TYPE(Planungsübersicht!$F119)=1),Planungsübersicht!F119," ")</f>
        <v>2018</v>
      </c>
      <c r="E90" s="278">
        <f>IF(AND(Planungsübersicht!$F119&gt;1990,TYPE(Planungsübersicht!$F119)=1),Planungsübersicht!G119," ")</f>
        <v>0</v>
      </c>
      <c r="F90" s="277" t="str">
        <f>IF(AND(Planungsübersicht!$F119&gt;1990,TYPE(Planungsübersicht!$F119)=1),Planungsübersicht!H119," ")</f>
        <v>Kie</v>
      </c>
      <c r="G90" s="277">
        <f>IF(AND(Planungsübersicht!$F119&gt;1990,TYPE(Planungsübersicht!$F119)=1),Planungsübersicht!I119," ")</f>
        <v>0</v>
      </c>
      <c r="H90" s="277">
        <f>IF(AND(Planungsübersicht!$F119&gt;1990,TYPE(Planungsübersicht!$F119)=1),Planungsübersicht!J119," ")</f>
        <v>0</v>
      </c>
    </row>
    <row r="91" spans="2:8" ht="12">
      <c r="B91" s="277" t="str">
        <f>IF(AND(Planungsübersicht!$F120&gt;1990,TYPE(Planungsübersicht!$F120)=1),Planungsübersicht!C120," ")</f>
        <v>A6</v>
      </c>
      <c r="C91" s="277" t="str">
        <f>IF(AND(Planungsübersicht!$F120&gt;1990,TYPE(Planungsübersicht!$F120)=1),Planungsübersicht!D120," ")</f>
        <v>Kompost anlegen</v>
      </c>
      <c r="D91" s="277">
        <f>IF(AND(Planungsübersicht!$F120&gt;1990,TYPE(Planungsübersicht!$F120)=1),Planungsübersicht!F120," ")</f>
        <v>2019</v>
      </c>
      <c r="E91" s="278">
        <f>IF(AND(Planungsübersicht!$F120&gt;1990,TYPE(Planungsübersicht!$F120)=1),Planungsübersicht!G120," ")</f>
        <v>0</v>
      </c>
      <c r="F91" s="277" t="str">
        <f>IF(AND(Planungsübersicht!$F120&gt;1990,TYPE(Planungsübersicht!$F120)=1),Planungsübersicht!H120," ")</f>
        <v>Pet</v>
      </c>
      <c r="G91" s="277">
        <f>IF(AND(Planungsübersicht!$F120&gt;1990,TYPE(Planungsübersicht!$F120)=1),Planungsübersicht!I120," ")</f>
        <v>0</v>
      </c>
      <c r="H91" s="277">
        <f>IF(AND(Planungsübersicht!$F120&gt;1990,TYPE(Planungsübersicht!$F120)=1),Planungsübersicht!J120," ")</f>
        <v>0</v>
      </c>
    </row>
    <row r="92" spans="2:8" ht="75">
      <c r="B92" s="277" t="str">
        <f>IF(AND(Planungsübersicht!$F121&gt;1990,TYPE(Planungsübersicht!$F121)=1),Planungsübersicht!C121," ")</f>
        <v>A7</v>
      </c>
      <c r="C92" s="277" t="str">
        <f>IF(AND(Planungsübersicht!$F121&gt;1990,TYPE(Planungsübersicht!$F121)=1),Planungsübersicht!D121," ")</f>
        <v>  Geeignete und einheitliche Abfallbehälter für Klassenräume beschaffen und beschriften</v>
      </c>
      <c r="D92" s="277">
        <f>IF(AND(Planungsübersicht!$F121&gt;1990,TYPE(Planungsübersicht!$F121)=1),Planungsübersicht!F121," ")</f>
        <v>2019</v>
      </c>
      <c r="E92" s="278">
        <f>IF(AND(Planungsübersicht!$F121&gt;1990,TYPE(Planungsübersicht!$F121)=1),Planungsübersicht!G121," ")</f>
        <v>0</v>
      </c>
      <c r="F92" s="277" t="str">
        <f>IF(AND(Planungsübersicht!$F121&gt;1990,TYPE(Planungsübersicht!$F121)=1),Planungsübersicht!H121," ")</f>
        <v>Kie</v>
      </c>
      <c r="G92" s="277">
        <f>IF(AND(Planungsübersicht!$F121&gt;1990,TYPE(Planungsübersicht!$F121)=1),Planungsübersicht!I121," ")</f>
        <v>0</v>
      </c>
      <c r="H92" s="277">
        <f>IF(AND(Planungsübersicht!$F121&gt;1990,TYPE(Planungsübersicht!$F121)=1),Planungsübersicht!J121," ")</f>
        <v>0</v>
      </c>
    </row>
    <row r="93" spans="2:8" ht="87">
      <c r="B93" s="277" t="str">
        <f>IF(AND(Planungsübersicht!$F122&gt;1990,TYPE(Planungsübersicht!$F122)=1),Planungsübersicht!C122," ")</f>
        <v>A8</v>
      </c>
      <c r="C93" s="277" t="str">
        <f>IF(AND(Planungsübersicht!$F122&gt;1990,TYPE(Planungsübersicht!$F122)=1),Planungsübersicht!D122," ")</f>
        <v>  Sammelboxen für weitere Materialien aufstellen, z.B. Stifte, Toner und Patronen, Deckel, Batterien, Handys</v>
      </c>
      <c r="D93" s="277">
        <f>IF(AND(Planungsübersicht!$F122&gt;1990,TYPE(Planungsübersicht!$F122)=1),Planungsübersicht!F122," ")</f>
        <v>2019</v>
      </c>
      <c r="E93" s="278">
        <f>IF(AND(Planungsübersicht!$F122&gt;1990,TYPE(Planungsübersicht!$F122)=1),Planungsübersicht!G122," ")</f>
        <v>0</v>
      </c>
      <c r="F93" s="277" t="str">
        <f>IF(AND(Planungsübersicht!$F122&gt;1990,TYPE(Planungsübersicht!$F122)=1),Planungsübersicht!H122," ")</f>
        <v>Kie</v>
      </c>
      <c r="G93" s="277">
        <f>IF(AND(Planungsübersicht!$F122&gt;1990,TYPE(Planungsübersicht!$F122)=1),Planungsübersicht!I122," ")</f>
        <v>0</v>
      </c>
      <c r="H93" s="277">
        <f>IF(AND(Planungsübersicht!$F122&gt;1990,TYPE(Planungsübersicht!$F122)=1),Planungsübersicht!J122," ")</f>
        <v>0</v>
      </c>
    </row>
    <row r="94" spans="2:8" ht="37.5">
      <c r="B94" s="277" t="str">
        <f>IF(AND(Planungsübersicht!$F123&gt;1990,TYPE(Planungsübersicht!$F123)=1),Planungsübersicht!C123," ")</f>
        <v>A9</v>
      </c>
      <c r="C94" s="277" t="str">
        <f>IF(AND(Planungsübersicht!$F123&gt;1990,TYPE(Planungsübersicht!$F123)=1),Planungsübersicht!D123," ")</f>
        <v>Die IES wird Vorreiterin bei der Abfallvermeidung</v>
      </c>
      <c r="D94" s="277">
        <f>IF(AND(Planungsübersicht!$F123&gt;1990,TYPE(Planungsübersicht!$F123)=1),Planungsübersicht!F123," ")</f>
        <v>2019</v>
      </c>
      <c r="E94" s="278">
        <f>IF(AND(Planungsübersicht!$F123&gt;1990,TYPE(Planungsübersicht!$F123)=1),Planungsübersicht!G123," ")</f>
        <v>0</v>
      </c>
      <c r="F94" s="277" t="str">
        <f>IF(AND(Planungsübersicht!$F123&gt;1990,TYPE(Planungsübersicht!$F123)=1),Planungsübersicht!H123," ")</f>
        <v>Kie</v>
      </c>
      <c r="G94" s="277">
        <f>IF(AND(Planungsübersicht!$F123&gt;1990,TYPE(Planungsübersicht!$F123)=1),Planungsübersicht!I123," ")</f>
        <v>0</v>
      </c>
      <c r="H94" s="277" t="str">
        <f>IF(AND(Planungsübersicht!$F123&gt;1990,TYPE(Planungsübersicht!$F123)=1),Planungsübersicht!J123," ")</f>
        <v>Pfand auf Getränkekartons, Toilettenpapier ohne Plastikfolie</v>
      </c>
    </row>
    <row r="95" spans="2:8" ht="112.5">
      <c r="B95" s="277" t="str">
        <f>IF(AND(Planungsübersicht!$F124&gt;1990,TYPE(Planungsübersicht!$F124)=1),Planungsübersicht!C124," ")</f>
        <v>A10</v>
      </c>
      <c r="C95" s="277" t="str">
        <f>IF(AND(Planungsübersicht!$F124&gt;1990,TYPE(Planungsübersicht!$F124)=1),Planungsübersicht!D124," ")</f>
        <v>Die IES unterstützt den benachbarten Bäcker darin, keine Pappbecher mehr zu verwenden (z.B. mit eigenem Siegel).</v>
      </c>
      <c r="D95" s="277">
        <f>IF(AND(Planungsübersicht!$F124&gt;1990,TYPE(Planungsübersicht!$F124)=1),Planungsübersicht!F124," ")</f>
        <v>2018</v>
      </c>
      <c r="E95" s="278">
        <f>IF(AND(Planungsübersicht!$F124&gt;1990,TYPE(Planungsübersicht!$F124)=1),Planungsübersicht!G124," ")</f>
        <v>0</v>
      </c>
      <c r="F95" s="277" t="str">
        <f>IF(AND(Planungsübersicht!$F124&gt;1990,TYPE(Planungsübersicht!$F124)=1),Planungsübersicht!H124," ")</f>
        <v>Ger</v>
      </c>
      <c r="G95" s="277">
        <f>IF(AND(Planungsübersicht!$F124&gt;1990,TYPE(Planungsübersicht!$F124)=1),Planungsübersicht!I124," ")</f>
        <v>0</v>
      </c>
      <c r="H95" s="277">
        <f>IF(AND(Planungsübersicht!$F124&gt;1990,TYPE(Planungsübersicht!$F124)=1),Planungsübersicht!J124," ")</f>
        <v>0</v>
      </c>
    </row>
    <row r="96" spans="2:8" ht="99.75">
      <c r="B96" s="277" t="str">
        <f>IF(AND(Planungsübersicht!$F125&gt;1990,TYPE(Planungsübersicht!$F125)=1),Planungsübersicht!C125," ")</f>
        <v>A11</v>
      </c>
      <c r="C96" s="277" t="str">
        <f>IF(AND(Planungsübersicht!$F125&gt;1990,TYPE(Planungsübersicht!$F125)=1),Planungsübersicht!D125," ")</f>
        <v>Alle bringen ihr Essen / Trinken in wiederverwendbaren Behältnissen / Flaschen mit und vermeiden Plastikmüll / Aluverpackungen.</v>
      </c>
      <c r="D96" s="277">
        <f>IF(AND(Planungsübersicht!$F125&gt;1990,TYPE(Planungsübersicht!$F125)=1),Planungsübersicht!F125," ")</f>
        <v>2019</v>
      </c>
      <c r="E96" s="278">
        <f>IF(AND(Planungsübersicht!$F125&gt;1990,TYPE(Planungsübersicht!$F125)=1),Planungsübersicht!G125," ")</f>
        <v>0</v>
      </c>
      <c r="F96" s="277" t="str">
        <f>IF(AND(Planungsübersicht!$F125&gt;1990,TYPE(Planungsübersicht!$F125)=1),Planungsübersicht!H125," ")</f>
        <v>Kie</v>
      </c>
      <c r="G96" s="277">
        <f>IF(AND(Planungsübersicht!$F125&gt;1990,TYPE(Planungsübersicht!$F125)=1),Planungsübersicht!I125," ")</f>
        <v>0</v>
      </c>
      <c r="H96" s="277">
        <f>IF(AND(Planungsübersicht!$F125&gt;1990,TYPE(Planungsübersicht!$F125)=1),Planungsübersicht!J125," ")</f>
        <v>0</v>
      </c>
    </row>
    <row r="97" spans="2:8" ht="75">
      <c r="B97" s="277" t="str">
        <f>IF(AND(Planungsübersicht!$F126&gt;1990,TYPE(Planungsübersicht!$F126)=1),Planungsübersicht!C126," ")</f>
        <v>A12</v>
      </c>
      <c r="C97" s="277" t="str">
        <f>IF(AND(Planungsübersicht!$F126&gt;1990,TYPE(Planungsübersicht!$F126)=1),Planungsübersicht!D126," ")</f>
        <v>  Die IES wechselt Toiletten-Spüler gegen moderne Spülkästen mit Spartaste.</v>
      </c>
      <c r="D97" s="277">
        <f>IF(AND(Planungsübersicht!$F126&gt;1990,TYPE(Planungsübersicht!$F126)=1),Planungsübersicht!F126," ")</f>
        <v>2019</v>
      </c>
      <c r="E97" s="278">
        <f>IF(AND(Planungsübersicht!$F126&gt;1990,TYPE(Planungsübersicht!$F126)=1),Planungsübersicht!G126," ")</f>
        <v>0</v>
      </c>
      <c r="F97" s="277" t="str">
        <f>IF(AND(Planungsübersicht!$F126&gt;1990,TYPE(Planungsübersicht!$F126)=1),Planungsübersicht!H126," ")</f>
        <v>Kie</v>
      </c>
      <c r="G97" s="277">
        <f>IF(AND(Planungsübersicht!$F126&gt;1990,TYPE(Planungsübersicht!$F126)=1),Planungsübersicht!I126," ")</f>
        <v>0</v>
      </c>
      <c r="H97" s="277">
        <f>IF(AND(Planungsübersicht!$F126&gt;1990,TYPE(Planungsübersicht!$F126)=1),Planungsübersicht!J126," ")</f>
        <v>0</v>
      </c>
    </row>
    <row r="98" spans="2:8" ht="112.5">
      <c r="B98" s="277" t="str">
        <f>IF(AND(Planungsübersicht!$F127&gt;1990,TYPE(Planungsübersicht!$F127)=1),Planungsübersicht!C127," ")</f>
        <v>A13</v>
      </c>
      <c r="C98" s="277" t="str">
        <f>IF(AND(Planungsübersicht!$F127&gt;1990,TYPE(Planungsübersicht!$F127)=1),Planungsübersicht!D127," ")</f>
        <v>  Die SuS gehen sparsamer mit den Papierhandtüchern auf den Toiletten um, Umstellung auf Jet-Händetrockner prüfen</v>
      </c>
      <c r="D98" s="277">
        <f>IF(AND(Planungsübersicht!$F127&gt;1990,TYPE(Planungsübersicht!$F127)=1),Planungsübersicht!F127," ")</f>
        <v>2019</v>
      </c>
      <c r="E98" s="278">
        <f>IF(AND(Planungsübersicht!$F127&gt;1990,TYPE(Planungsübersicht!$F127)=1),Planungsübersicht!G127," ")</f>
        <v>0</v>
      </c>
      <c r="F98" s="277" t="str">
        <f>IF(AND(Planungsübersicht!$F127&gt;1990,TYPE(Planungsübersicht!$F127)=1),Planungsübersicht!H127," ")</f>
        <v>Kie</v>
      </c>
      <c r="G98" s="277">
        <f>IF(AND(Planungsübersicht!$F127&gt;1990,TYPE(Planungsübersicht!$F127)=1),Planungsübersicht!I127," ")</f>
        <v>0</v>
      </c>
      <c r="H98" s="277">
        <f>IF(AND(Planungsübersicht!$F127&gt;1990,TYPE(Planungsübersicht!$F127)=1),Planungsübersicht!J127," ")</f>
        <v>0</v>
      </c>
    </row>
    <row r="99" spans="2:8" ht="12">
      <c r="B99" s="277" t="str">
        <f>IF(AND(Planungsübersicht!$F128&gt;1990,TYPE(Planungsübersicht!$F128)=1),Planungsübersicht!C128," ")</f>
        <v> </v>
      </c>
      <c r="C99" s="277" t="str">
        <f>IF(AND(Planungsübersicht!$F128&gt;1990,TYPE(Planungsübersicht!$F128)=1),Planungsübersicht!D128," ")</f>
        <v> </v>
      </c>
      <c r="D99" s="277" t="str">
        <f>IF(AND(Planungsübersicht!$F128&gt;1990,TYPE(Planungsübersicht!$F128)=1),Planungsübersicht!F128," ")</f>
        <v> </v>
      </c>
      <c r="E99" s="278" t="str">
        <f>IF(AND(Planungsübersicht!$F128&gt;1990,TYPE(Planungsübersicht!$F128)=1),Planungsübersicht!G128," ")</f>
        <v> </v>
      </c>
      <c r="F99" s="277" t="str">
        <f>IF(AND(Planungsübersicht!$F128&gt;1990,TYPE(Planungsübersicht!$F128)=1),Planungsübersicht!H128," ")</f>
        <v> </v>
      </c>
      <c r="G99" s="277" t="str">
        <f>IF(AND(Planungsübersicht!$F128&gt;1990,TYPE(Planungsübersicht!$F128)=1),Planungsübersicht!I128," ")</f>
        <v> </v>
      </c>
      <c r="H99" s="277" t="str">
        <f>IF(AND(Planungsübersicht!$F128&gt;1990,TYPE(Planungsübersicht!$F128)=1),Planungsübersicht!J128," ")</f>
        <v> </v>
      </c>
    </row>
    <row r="100" spans="2:8" ht="112.5">
      <c r="B100" s="277" t="str">
        <f>IF(AND(Planungsübersicht!$F129&gt;1990,TYPE(Planungsübersicht!$F129)=1),Planungsübersicht!C129," ")</f>
        <v>A15</v>
      </c>
      <c r="C100" s="277" t="str">
        <f>IF(AND(Planungsübersicht!$F129&gt;1990,TYPE(Planungsübersicht!$F129)=1),Planungsübersicht!D129," ")</f>
        <v>Im Bereich der Kantine und der LehrerInnenzimmer ist auch der organische Müll und Glas zu sammeln und entsprechend zu entsorgen. </v>
      </c>
      <c r="D100" s="277">
        <f>IF(AND(Planungsübersicht!$F129&gt;1990,TYPE(Planungsübersicht!$F129)=1),Planungsübersicht!F129," ")</f>
        <v>2019</v>
      </c>
      <c r="E100" s="278">
        <f>IF(AND(Planungsübersicht!$F129&gt;1990,TYPE(Planungsübersicht!$F129)=1),Planungsübersicht!G129," ")</f>
        <v>0</v>
      </c>
      <c r="F100" s="277" t="str">
        <f>IF(AND(Planungsübersicht!$F129&gt;1990,TYPE(Planungsübersicht!$F129)=1),Planungsübersicht!H129," ")</f>
        <v>Kie</v>
      </c>
      <c r="G100" s="277">
        <f>IF(AND(Planungsübersicht!$F129&gt;1990,TYPE(Planungsübersicht!$F129)=1),Planungsübersicht!I129," ")</f>
        <v>0</v>
      </c>
      <c r="H100" s="277">
        <f>IF(AND(Planungsübersicht!$F129&gt;1990,TYPE(Planungsübersicht!$F129)=1),Planungsübersicht!J129," ")</f>
        <v>0</v>
      </c>
    </row>
    <row r="101" spans="2:8" ht="75">
      <c r="B101" s="277" t="str">
        <f>IF(AND(Planungsübersicht!$F130&gt;1990,TYPE(Planungsübersicht!$F130)=1),Planungsübersicht!C130," ")</f>
        <v>A16</v>
      </c>
      <c r="C101" s="277" t="str">
        <f>IF(AND(Planungsübersicht!$F130&gt;1990,TYPE(Planungsübersicht!$F130)=1),Planungsübersicht!D130," ")</f>
        <v>Die vorhandenen Wasserspender mit den Mehrwegflaschen werden stärker genutzt.</v>
      </c>
      <c r="D101" s="277">
        <f>IF(AND(Planungsübersicht!$F130&gt;1990,TYPE(Planungsübersicht!$F130)=1),Planungsübersicht!F130," ")</f>
        <v>2019</v>
      </c>
      <c r="E101" s="278">
        <f>IF(AND(Planungsübersicht!$F130&gt;1990,TYPE(Planungsübersicht!$F130)=1),Planungsübersicht!G130," ")</f>
        <v>0</v>
      </c>
      <c r="F101" s="277" t="str">
        <f>IF(AND(Planungsübersicht!$F130&gt;1990,TYPE(Planungsübersicht!$F130)=1),Planungsübersicht!H130," ")</f>
        <v>Kie</v>
      </c>
      <c r="G101" s="277">
        <f>IF(AND(Planungsübersicht!$F130&gt;1990,TYPE(Planungsübersicht!$F130)=1),Planungsübersicht!I130," ")</f>
        <v>0</v>
      </c>
      <c r="H101" s="277">
        <f>IF(AND(Planungsübersicht!$F130&gt;1990,TYPE(Planungsübersicht!$F130)=1),Planungsübersicht!J130," ")</f>
        <v>0</v>
      </c>
    </row>
    <row r="102" spans="2:8" ht="12">
      <c r="B102" s="277" t="str">
        <f>IF(AND(Planungsübersicht!$F131&gt;1990,TYPE(Planungsübersicht!$F131)=1),Planungsübersicht!C131," ")</f>
        <v> </v>
      </c>
      <c r="C102" s="277" t="str">
        <f>IF(AND(Planungsübersicht!$F131&gt;1990,TYPE(Planungsübersicht!$F131)=1),Planungsübersicht!D131," ")</f>
        <v> </v>
      </c>
      <c r="D102" s="277" t="str">
        <f>IF(AND(Planungsübersicht!$F131&gt;1990,TYPE(Planungsübersicht!$F131)=1),Planungsübersicht!F131," ")</f>
        <v> </v>
      </c>
      <c r="E102" s="278" t="str">
        <f>IF(AND(Planungsübersicht!$F131&gt;1990,TYPE(Planungsübersicht!$F131)=1),Planungsübersicht!G131," ")</f>
        <v> </v>
      </c>
      <c r="F102" s="277" t="str">
        <f>IF(AND(Planungsübersicht!$F131&gt;1990,TYPE(Planungsübersicht!$F131)=1),Planungsübersicht!H131," ")</f>
        <v> </v>
      </c>
      <c r="G102" s="277" t="str">
        <f>IF(AND(Planungsübersicht!$F131&gt;1990,TYPE(Planungsübersicht!$F131)=1),Planungsübersicht!I131," ")</f>
        <v> </v>
      </c>
      <c r="H102" s="277" t="str">
        <f>IF(AND(Planungsübersicht!$F131&gt;1990,TYPE(Planungsübersicht!$F131)=1),Planungsübersicht!J131," ")</f>
        <v> </v>
      </c>
    </row>
    <row r="103" spans="2:8" ht="12">
      <c r="B103" s="277" t="str">
        <f>IF(AND(Planungsübersicht!$F132&gt;1990,TYPE(Planungsübersicht!$F132)=1),Planungsübersicht!C132," ")</f>
        <v> </v>
      </c>
      <c r="C103" s="277" t="str">
        <f>IF(AND(Planungsübersicht!$F132&gt;1990,TYPE(Planungsübersicht!$F132)=1),Planungsübersicht!D132," ")</f>
        <v> </v>
      </c>
      <c r="D103" s="277" t="str">
        <f>IF(AND(Planungsübersicht!$F132&gt;1990,TYPE(Planungsübersicht!$F132)=1),Planungsübersicht!F132," ")</f>
        <v> </v>
      </c>
      <c r="E103" s="278" t="str">
        <f>IF(AND(Planungsübersicht!$F132&gt;1990,TYPE(Planungsübersicht!$F132)=1),Planungsübersicht!G132," ")</f>
        <v> </v>
      </c>
      <c r="F103" s="277" t="str">
        <f>IF(AND(Planungsübersicht!$F132&gt;1990,TYPE(Planungsübersicht!$F132)=1),Planungsübersicht!H132," ")</f>
        <v> </v>
      </c>
      <c r="G103" s="277" t="str">
        <f>IF(AND(Planungsübersicht!$F132&gt;1990,TYPE(Planungsübersicht!$F132)=1),Planungsübersicht!I132," ")</f>
        <v> </v>
      </c>
      <c r="H103" s="277" t="str">
        <f>IF(AND(Planungsübersicht!$F132&gt;1990,TYPE(Planungsübersicht!$F132)=1),Planungsübersicht!J132," ")</f>
        <v> </v>
      </c>
    </row>
    <row r="104" spans="2:8" ht="12">
      <c r="B104" s="277" t="str">
        <f>IF(AND(Planungsübersicht!$F133&gt;1990,TYPE(Planungsübersicht!$F133)=1),Planungsübersicht!C133," ")</f>
        <v> </v>
      </c>
      <c r="C104" s="277" t="str">
        <f>IF(AND(Planungsübersicht!$F133&gt;1990,TYPE(Planungsübersicht!$F133)=1),Planungsübersicht!D133," ")</f>
        <v> </v>
      </c>
      <c r="D104" s="277" t="str">
        <f>IF(AND(Planungsübersicht!$F133&gt;1990,TYPE(Planungsübersicht!$F133)=1),Planungsübersicht!F133," ")</f>
        <v> </v>
      </c>
      <c r="E104" s="278" t="str">
        <f>IF(AND(Planungsübersicht!$F133&gt;1990,TYPE(Planungsübersicht!$F133)=1),Planungsübersicht!G133," ")</f>
        <v> </v>
      </c>
      <c r="F104" s="277" t="str">
        <f>IF(AND(Planungsübersicht!$F133&gt;1990,TYPE(Planungsübersicht!$F133)=1),Planungsübersicht!H133," ")</f>
        <v> </v>
      </c>
      <c r="G104" s="277" t="str">
        <f>IF(AND(Planungsübersicht!$F133&gt;1990,TYPE(Planungsübersicht!$F133)=1),Planungsübersicht!I133," ")</f>
        <v> </v>
      </c>
      <c r="H104" s="277" t="str">
        <f>IF(AND(Planungsübersicht!$F133&gt;1990,TYPE(Planungsübersicht!$F133)=1),Planungsübersicht!J133," ")</f>
        <v> </v>
      </c>
    </row>
    <row r="105" spans="2:8" ht="12">
      <c r="B105" s="277" t="str">
        <f>IF(AND(Planungsübersicht!$F134&gt;1990,TYPE(Planungsübersicht!$F134)=1),Planungsübersicht!C134," ")</f>
        <v> </v>
      </c>
      <c r="C105" s="277" t="str">
        <f>IF(AND(Planungsübersicht!$F134&gt;1990,TYPE(Planungsübersicht!$F134)=1),Planungsübersicht!D134," ")</f>
        <v> </v>
      </c>
      <c r="D105" s="277" t="str">
        <f>IF(AND(Planungsübersicht!$F134&gt;1990,TYPE(Planungsübersicht!$F134)=1),Planungsübersicht!F134," ")</f>
        <v> </v>
      </c>
      <c r="E105" s="278" t="str">
        <f>IF(AND(Planungsübersicht!$F134&gt;1990,TYPE(Planungsübersicht!$F134)=1),Planungsübersicht!G134," ")</f>
        <v> </v>
      </c>
      <c r="F105" s="277" t="str">
        <f>IF(AND(Planungsübersicht!$F134&gt;1990,TYPE(Planungsübersicht!$F134)=1),Planungsübersicht!H134," ")</f>
        <v> </v>
      </c>
      <c r="G105" s="277" t="str">
        <f>IF(AND(Planungsübersicht!$F134&gt;1990,TYPE(Planungsübersicht!$F134)=1),Planungsübersicht!I134," ")</f>
        <v> </v>
      </c>
      <c r="H105" s="277" t="str">
        <f>IF(AND(Planungsübersicht!$F134&gt;1990,TYPE(Planungsübersicht!$F134)=1),Planungsübersicht!J134," ")</f>
        <v> </v>
      </c>
    </row>
    <row r="106" spans="2:8" ht="12">
      <c r="B106" s="277" t="str">
        <f>IF(AND(Planungsübersicht!$F135&gt;1990,TYPE(Planungsübersicht!$F135)=1),Planungsübersicht!C135," ")</f>
        <v> </v>
      </c>
      <c r="C106" s="277" t="str">
        <f>IF(AND(Planungsübersicht!$F135&gt;1990,TYPE(Planungsübersicht!$F135)=1),Planungsübersicht!D135," ")</f>
        <v> </v>
      </c>
      <c r="D106" s="277" t="str">
        <f>IF(AND(Planungsübersicht!$F135&gt;1990,TYPE(Planungsübersicht!$F135)=1),Planungsübersicht!F135," ")</f>
        <v> </v>
      </c>
      <c r="E106" s="278" t="str">
        <f>IF(AND(Planungsübersicht!$F135&gt;1990,TYPE(Planungsübersicht!$F135)=1),Planungsübersicht!G135," ")</f>
        <v> </v>
      </c>
      <c r="F106" s="277" t="str">
        <f>IF(AND(Planungsübersicht!$F135&gt;1990,TYPE(Planungsübersicht!$F135)=1),Planungsübersicht!H135," ")</f>
        <v> </v>
      </c>
      <c r="G106" s="277" t="str">
        <f>IF(AND(Planungsübersicht!$F135&gt;1990,TYPE(Planungsübersicht!$F135)=1),Planungsübersicht!I135," ")</f>
        <v> </v>
      </c>
      <c r="H106" s="277" t="str">
        <f>IF(AND(Planungsübersicht!$F135&gt;1990,TYPE(Planungsübersicht!$F135)=1),Planungsübersicht!J135," ")</f>
        <v> </v>
      </c>
    </row>
    <row r="107" spans="2:8" ht="12">
      <c r="B107" s="277" t="str">
        <f>IF(AND(Planungsübersicht!$F136&gt;1990,TYPE(Planungsübersicht!$F136)=1),Planungsübersicht!C136," ")</f>
        <v> </v>
      </c>
      <c r="C107" s="277" t="str">
        <f>IF(AND(Planungsübersicht!$F136&gt;1990,TYPE(Planungsübersicht!$F136)=1),Planungsübersicht!D136," ")</f>
        <v> </v>
      </c>
      <c r="D107" s="277" t="str">
        <f>IF(AND(Planungsübersicht!$F136&gt;1990,TYPE(Planungsübersicht!$F136)=1),Planungsübersicht!F136," ")</f>
        <v> </v>
      </c>
      <c r="E107" s="278" t="str">
        <f>IF(AND(Planungsübersicht!$F136&gt;1990,TYPE(Planungsübersicht!$F136)=1),Planungsübersicht!G136," ")</f>
        <v> </v>
      </c>
      <c r="F107" s="277" t="str">
        <f>IF(AND(Planungsübersicht!$F136&gt;1990,TYPE(Planungsübersicht!$F136)=1),Planungsübersicht!H136," ")</f>
        <v> </v>
      </c>
      <c r="G107" s="277" t="str">
        <f>IF(AND(Planungsübersicht!$F136&gt;1990,TYPE(Planungsübersicht!$F136)=1),Planungsübersicht!I136," ")</f>
        <v> </v>
      </c>
      <c r="H107" s="277" t="str">
        <f>IF(AND(Planungsübersicht!$F136&gt;1990,TYPE(Planungsübersicht!$F136)=1),Planungsübersicht!J136," ")</f>
        <v> </v>
      </c>
    </row>
    <row r="108" spans="2:8" ht="12">
      <c r="B108" s="277" t="str">
        <f>IF(AND(Planungsübersicht!$F137&gt;1990,TYPE(Planungsübersicht!$F137)=1),Planungsübersicht!C137," ")</f>
        <v> </v>
      </c>
      <c r="C108" s="277" t="str">
        <f>IF(AND(Planungsübersicht!$F137&gt;1990,TYPE(Planungsübersicht!$F137)=1),Planungsübersicht!D137," ")</f>
        <v> </v>
      </c>
      <c r="D108" s="277" t="str">
        <f>IF(AND(Planungsübersicht!$F137&gt;1990,TYPE(Planungsübersicht!$F137)=1),Planungsübersicht!F137," ")</f>
        <v> </v>
      </c>
      <c r="E108" s="278" t="str">
        <f>IF(AND(Planungsübersicht!$F137&gt;1990,TYPE(Planungsübersicht!$F137)=1),Planungsübersicht!G137," ")</f>
        <v> </v>
      </c>
      <c r="F108" s="277" t="str">
        <f>IF(AND(Planungsübersicht!$F137&gt;1990,TYPE(Planungsübersicht!$F137)=1),Planungsübersicht!H137," ")</f>
        <v> </v>
      </c>
      <c r="G108" s="277" t="str">
        <f>IF(AND(Planungsübersicht!$F137&gt;1990,TYPE(Planungsübersicht!$F137)=1),Planungsübersicht!I137," ")</f>
        <v> </v>
      </c>
      <c r="H108" s="277" t="str">
        <f>IF(AND(Planungsübersicht!$F137&gt;1990,TYPE(Planungsübersicht!$F137)=1),Planungsübersicht!J137," ")</f>
        <v> </v>
      </c>
    </row>
    <row r="109" spans="2:8" ht="62.25">
      <c r="B109" s="277" t="str">
        <f>IF(AND(Planungsübersicht!$F138&gt;1990,TYPE(Planungsübersicht!$F138)=1),Planungsübersicht!C138," ")</f>
        <v>B1</v>
      </c>
      <c r="C109" s="277" t="str">
        <f>IF(AND(Planungsübersicht!$F138&gt;1990,TYPE(Planungsübersicht!$F138)=1),Planungsübersicht!D138," ")</f>
        <v>  Die Kantine bietet nur noch Servietten aus Recyclingpapier an</v>
      </c>
      <c r="D109" s="277">
        <f>IF(AND(Planungsübersicht!$F138&gt;1990,TYPE(Planungsübersicht!$F138)=1),Planungsübersicht!F138," ")</f>
        <v>2019</v>
      </c>
      <c r="E109" s="278">
        <f>IF(AND(Planungsübersicht!$F138&gt;1990,TYPE(Planungsübersicht!$F138)=1),Planungsübersicht!G138," ")</f>
        <v>0</v>
      </c>
      <c r="F109" s="277" t="str">
        <f>IF(AND(Planungsübersicht!$F138&gt;1990,TYPE(Planungsübersicht!$F138)=1),Planungsübersicht!H138," ")</f>
        <v>"Wei"</v>
      </c>
      <c r="G109" s="277" t="str">
        <f>IF(AND(Planungsübersicht!$F138&gt;1990,TYPE(Planungsübersicht!$F138)=1),Planungsübersicht!I138," ")</f>
        <v>Kie</v>
      </c>
      <c r="H109" s="277">
        <f>IF(AND(Planungsübersicht!$F138&gt;1990,TYPE(Planungsübersicht!$F138)=1),Planungsübersicht!J138," ")</f>
        <v>0</v>
      </c>
    </row>
    <row r="110" spans="2:8" ht="150">
      <c r="B110" s="277" t="str">
        <f>IF(AND(Planungsübersicht!$F139&gt;1990,TYPE(Planungsübersicht!$F139)=1),Planungsübersicht!C139," ")</f>
        <v>B2</v>
      </c>
      <c r="C110" s="277" t="str">
        <f>IF(AND(Planungsübersicht!$F139&gt;1990,TYPE(Planungsübersicht!$F139)=1),Planungsübersicht!D139," ")</f>
        <v>Die IES wirkt darauf hin, dass ausschließlich umweltfreundliche Schulutensilien und Verbrauchsutensilien angeschafft werden, z.B. Hefte und Mappen aus Recyclingpapier. </v>
      </c>
      <c r="D110" s="277">
        <f>IF(AND(Planungsübersicht!$F139&gt;1990,TYPE(Planungsübersicht!$F139)=1),Planungsübersicht!F139," ")</f>
        <v>2019</v>
      </c>
      <c r="E110" s="278">
        <f>IF(AND(Planungsübersicht!$F139&gt;1990,TYPE(Planungsübersicht!$F139)=1),Planungsübersicht!G139," ")</f>
        <v>0</v>
      </c>
      <c r="F110" s="277" t="str">
        <f>IF(AND(Planungsübersicht!$F139&gt;1990,TYPE(Planungsübersicht!$F139)=1),Planungsübersicht!H139," ")</f>
        <v>Kie</v>
      </c>
      <c r="G110" s="277">
        <f>IF(AND(Planungsübersicht!$F139&gt;1990,TYPE(Planungsübersicht!$F139)=1),Planungsübersicht!I139," ")</f>
        <v>0</v>
      </c>
      <c r="H110" s="277">
        <f>IF(AND(Planungsübersicht!$F139&gt;1990,TYPE(Planungsübersicht!$F139)=1),Planungsübersicht!J139," ")</f>
        <v>0</v>
      </c>
    </row>
    <row r="111" spans="2:8" ht="112.5">
      <c r="B111" s="277" t="str">
        <f>IF(AND(Planungsübersicht!$F140&gt;1990,TYPE(Planungsübersicht!$F140)=1),Planungsübersicht!C140," ")</f>
        <v>B3</v>
      </c>
      <c r="C111" s="277" t="str">
        <f>IF(AND(Planungsübersicht!$F140&gt;1990,TYPE(Planungsübersicht!$F140)=1),Planungsübersicht!D140," ")</f>
        <v>Die IES führt neben dem Recycling-Kopier-Papier, wenn erhältlich, auch Recycling-Papier für alle offiziellen Dokumente inkl. Zeugnissen ein.</v>
      </c>
      <c r="D111" s="277">
        <f>IF(AND(Planungsübersicht!$F140&gt;1990,TYPE(Planungsübersicht!$F140)=1),Planungsübersicht!F140," ")</f>
        <v>2019</v>
      </c>
      <c r="E111" s="278">
        <f>IF(AND(Planungsübersicht!$F140&gt;1990,TYPE(Planungsübersicht!$F140)=1),Planungsübersicht!G140," ")</f>
        <v>0</v>
      </c>
      <c r="F111" s="277" t="str">
        <f>IF(AND(Planungsübersicht!$F140&gt;1990,TYPE(Planungsübersicht!$F140)=1),Planungsübersicht!H140," ")</f>
        <v>Kie</v>
      </c>
      <c r="G111" s="277">
        <f>IF(AND(Planungsübersicht!$F140&gt;1990,TYPE(Planungsübersicht!$F140)=1),Planungsübersicht!I140," ")</f>
        <v>0</v>
      </c>
      <c r="H111" s="277">
        <f>IF(AND(Planungsübersicht!$F140&gt;1990,TYPE(Planungsübersicht!$F140)=1),Planungsübersicht!J140," ")</f>
        <v>0</v>
      </c>
    </row>
    <row r="112" spans="2:8" ht="162">
      <c r="B112" s="277" t="str">
        <f>IF(AND(Planungsübersicht!$F141&gt;1990,TYPE(Planungsübersicht!$F141)=1),Planungsübersicht!C141," ")</f>
        <v>B4</v>
      </c>
      <c r="C112" s="277" t="str">
        <f>IF(AND(Planungsübersicht!$F141&gt;1990,TYPE(Planungsübersicht!$F141)=1),Planungsübersicht!D141," ")</f>
        <v>  Der FB Sport plant insgesamt weniger Materialien zu kaufen und wenn es sinnvoll und finanziell vorteilhaft ist, alte reparieren zu lassen. FHH Börsen für gebrauchte Geräte nutzen</v>
      </c>
      <c r="D112" s="277">
        <f>IF(AND(Planungsübersicht!$F141&gt;1990,TYPE(Planungsübersicht!$F141)=1),Planungsübersicht!F141," ")</f>
        <v>2019</v>
      </c>
      <c r="E112" s="278">
        <f>IF(AND(Planungsübersicht!$F141&gt;1990,TYPE(Planungsübersicht!$F141)=1),Planungsübersicht!G141," ")</f>
        <v>0</v>
      </c>
      <c r="F112" s="277" t="str">
        <f>IF(AND(Planungsübersicht!$F141&gt;1990,TYPE(Planungsübersicht!$F141)=1),Planungsübersicht!H141," ")</f>
        <v>FL Sport</v>
      </c>
      <c r="G112" s="277">
        <f>IF(AND(Planungsübersicht!$F141&gt;1990,TYPE(Planungsübersicht!$F141)=1),Planungsübersicht!I141," ")</f>
        <v>0</v>
      </c>
      <c r="H112" s="277">
        <f>IF(AND(Planungsübersicht!$F141&gt;1990,TYPE(Planungsübersicht!$F141)=1),Planungsübersicht!J141," ")</f>
        <v>0</v>
      </c>
    </row>
    <row r="113" spans="2:8" ht="87">
      <c r="B113" s="277" t="str">
        <f>IF(AND(Planungsübersicht!$F142&gt;1990,TYPE(Planungsübersicht!$F142)=1),Planungsübersicht!C142," ")</f>
        <v>B5</v>
      </c>
      <c r="C113" s="277" t="str">
        <f>IF(AND(Planungsübersicht!$F142&gt;1990,TYPE(Planungsübersicht!$F142)=1),Planungsübersicht!D142," ")</f>
        <v>Die IES verbaut im Zuge der Sanierung so weit wie möglich Baustoffe mit geringem CO2-Fußabdruck. </v>
      </c>
      <c r="D113" s="277">
        <f>IF(AND(Planungsübersicht!$F142&gt;1990,TYPE(Planungsübersicht!$F142)=1),Planungsübersicht!F142," ")</f>
        <v>2020</v>
      </c>
      <c r="E113" s="278">
        <f>IF(AND(Planungsübersicht!$F142&gt;1990,TYPE(Planungsübersicht!$F142)=1),Planungsübersicht!G142," ")</f>
        <v>0</v>
      </c>
      <c r="F113" s="277" t="str">
        <f>IF(AND(Planungsübersicht!$F142&gt;1990,TYPE(Planungsübersicht!$F142)=1),Planungsübersicht!H142," ")</f>
        <v>Kie</v>
      </c>
      <c r="G113" s="277" t="str">
        <f>IF(AND(Planungsübersicht!$F142&gt;1990,TYPE(Planungsübersicht!$F142)=1),Planungsübersicht!I142," ")</f>
        <v>Haa</v>
      </c>
      <c r="H113" s="277">
        <f>IF(AND(Planungsübersicht!$F142&gt;1990,TYPE(Planungsübersicht!$F142)=1),Planungsübersicht!J142," ")</f>
        <v>0</v>
      </c>
    </row>
    <row r="114" spans="2:8" ht="12">
      <c r="B114" s="277" t="str">
        <f>IF(AND(Planungsübersicht!$F143&gt;1990,TYPE(Planungsübersicht!$F143)=1),Planungsübersicht!C143," ")</f>
        <v> </v>
      </c>
      <c r="C114" s="277" t="str">
        <f>IF(AND(Planungsübersicht!$F143&gt;1990,TYPE(Planungsübersicht!$F143)=1),Planungsübersicht!D143," ")</f>
        <v> </v>
      </c>
      <c r="D114" s="277" t="str">
        <f>IF(AND(Planungsübersicht!$F143&gt;1990,TYPE(Planungsübersicht!$F143)=1),Planungsübersicht!F143," ")</f>
        <v> </v>
      </c>
      <c r="E114" s="278" t="str">
        <f>IF(AND(Planungsübersicht!$F143&gt;1990,TYPE(Planungsübersicht!$F143)=1),Planungsübersicht!G143," ")</f>
        <v> </v>
      </c>
      <c r="F114" s="277" t="str">
        <f>IF(AND(Planungsübersicht!$F143&gt;1990,TYPE(Planungsübersicht!$F143)=1),Planungsübersicht!H143," ")</f>
        <v> </v>
      </c>
      <c r="G114" s="277" t="str">
        <f>IF(AND(Planungsübersicht!$F143&gt;1990,TYPE(Planungsübersicht!$F143)=1),Planungsübersicht!I143," ")</f>
        <v> </v>
      </c>
      <c r="H114" s="277" t="str">
        <f>IF(AND(Planungsübersicht!$F143&gt;1990,TYPE(Planungsübersicht!$F143)=1),Planungsübersicht!J143," ")</f>
        <v> </v>
      </c>
    </row>
    <row r="115" spans="2:8" ht="12">
      <c r="B115" s="277" t="str">
        <f>IF(AND(Planungsübersicht!$F144&gt;1990,TYPE(Planungsübersicht!$F144)=1),Planungsübersicht!C144," ")</f>
        <v> </v>
      </c>
      <c r="C115" s="277" t="str">
        <f>IF(AND(Planungsübersicht!$F144&gt;1990,TYPE(Planungsübersicht!$F144)=1),Planungsübersicht!D144," ")</f>
        <v> </v>
      </c>
      <c r="D115" s="277" t="str">
        <f>IF(AND(Planungsübersicht!$F144&gt;1990,TYPE(Planungsübersicht!$F144)=1),Planungsübersicht!F144," ")</f>
        <v> </v>
      </c>
      <c r="E115" s="278" t="str">
        <f>IF(AND(Planungsübersicht!$F144&gt;1990,TYPE(Planungsübersicht!$F144)=1),Planungsübersicht!G144," ")</f>
        <v> </v>
      </c>
      <c r="F115" s="277" t="str">
        <f>IF(AND(Planungsübersicht!$F144&gt;1990,TYPE(Planungsübersicht!$F144)=1),Planungsübersicht!H144," ")</f>
        <v> </v>
      </c>
      <c r="G115" s="277" t="str">
        <f>IF(AND(Planungsübersicht!$F144&gt;1990,TYPE(Planungsübersicht!$F144)=1),Planungsübersicht!I144," ")</f>
        <v> </v>
      </c>
      <c r="H115" s="277" t="str">
        <f>IF(AND(Planungsübersicht!$F144&gt;1990,TYPE(Planungsübersicht!$F144)=1),Planungsübersicht!J144," ")</f>
        <v> </v>
      </c>
    </row>
    <row r="116" spans="2:8" ht="12">
      <c r="B116" s="277" t="str">
        <f>IF(AND(Planungsübersicht!$F145&gt;1990,TYPE(Planungsübersicht!$F145)=1),Planungsübersicht!C145," ")</f>
        <v> </v>
      </c>
      <c r="C116" s="277" t="str">
        <f>IF(AND(Planungsübersicht!$F145&gt;1990,TYPE(Planungsübersicht!$F145)=1),Planungsübersicht!D145," ")</f>
        <v> </v>
      </c>
      <c r="D116" s="277" t="str">
        <f>IF(AND(Planungsübersicht!$F145&gt;1990,TYPE(Planungsübersicht!$F145)=1),Planungsübersicht!F145," ")</f>
        <v> </v>
      </c>
      <c r="E116" s="278" t="str">
        <f>IF(AND(Planungsübersicht!$F145&gt;1990,TYPE(Planungsübersicht!$F145)=1),Planungsübersicht!G145," ")</f>
        <v> </v>
      </c>
      <c r="F116" s="277" t="str">
        <f>IF(AND(Planungsübersicht!$F145&gt;1990,TYPE(Planungsübersicht!$F145)=1),Planungsübersicht!H145," ")</f>
        <v> </v>
      </c>
      <c r="G116" s="277" t="str">
        <f>IF(AND(Planungsübersicht!$F145&gt;1990,TYPE(Planungsübersicht!$F145)=1),Planungsübersicht!I145," ")</f>
        <v> </v>
      </c>
      <c r="H116" s="277" t="str">
        <f>IF(AND(Planungsübersicht!$F145&gt;1990,TYPE(Planungsübersicht!$F145)=1),Planungsübersicht!J145," ")</f>
        <v> </v>
      </c>
    </row>
    <row r="117" spans="2:8" ht="12">
      <c r="B117" s="277" t="str">
        <f>IF(AND(Planungsübersicht!$F146&gt;1990,TYPE(Planungsübersicht!$F146)=1),Planungsübersicht!C146," ")</f>
        <v> </v>
      </c>
      <c r="C117" s="277" t="str">
        <f>IF(AND(Planungsübersicht!$F146&gt;1990,TYPE(Planungsübersicht!$F146)=1),Planungsübersicht!D146," ")</f>
        <v> </v>
      </c>
      <c r="D117" s="277" t="str">
        <f>IF(AND(Planungsübersicht!$F146&gt;1990,TYPE(Planungsübersicht!$F146)=1),Planungsübersicht!F146," ")</f>
        <v> </v>
      </c>
      <c r="E117" s="278" t="str">
        <f>IF(AND(Planungsübersicht!$F146&gt;1990,TYPE(Planungsübersicht!$F146)=1),Planungsübersicht!G146," ")</f>
        <v> </v>
      </c>
      <c r="F117" s="277" t="str">
        <f>IF(AND(Planungsübersicht!$F146&gt;1990,TYPE(Planungsübersicht!$F146)=1),Planungsübersicht!H146," ")</f>
        <v> </v>
      </c>
      <c r="G117" s="277" t="str">
        <f>IF(AND(Planungsübersicht!$F146&gt;1990,TYPE(Planungsübersicht!$F146)=1),Planungsübersicht!I146," ")</f>
        <v> </v>
      </c>
      <c r="H117" s="277" t="str">
        <f>IF(AND(Planungsübersicht!$F146&gt;1990,TYPE(Planungsübersicht!$F146)=1),Planungsübersicht!J146," ")</f>
        <v> </v>
      </c>
    </row>
    <row r="118" spans="2:8" ht="12">
      <c r="B118" s="277" t="str">
        <f>IF(AND(Planungsübersicht!$F147&gt;1990,TYPE(Planungsübersicht!$F147)=1),Planungsübersicht!C147," ")</f>
        <v> </v>
      </c>
      <c r="C118" s="277" t="str">
        <f>IF(AND(Planungsübersicht!$F147&gt;1990,TYPE(Planungsübersicht!$F147)=1),Planungsübersicht!D147," ")</f>
        <v> </v>
      </c>
      <c r="D118" s="277" t="str">
        <f>IF(AND(Planungsübersicht!$F147&gt;1990,TYPE(Planungsübersicht!$F147)=1),Planungsübersicht!F147," ")</f>
        <v> </v>
      </c>
      <c r="E118" s="278" t="str">
        <f>IF(AND(Planungsübersicht!$F147&gt;1990,TYPE(Planungsübersicht!$F147)=1),Planungsübersicht!G147," ")</f>
        <v> </v>
      </c>
      <c r="F118" s="277" t="str">
        <f>IF(AND(Planungsübersicht!$F147&gt;1990,TYPE(Planungsübersicht!$F147)=1),Planungsübersicht!H147," ")</f>
        <v> </v>
      </c>
      <c r="G118" s="277" t="str">
        <f>IF(AND(Planungsübersicht!$F147&gt;1990,TYPE(Planungsübersicht!$F147)=1),Planungsübersicht!I147," ")</f>
        <v> </v>
      </c>
      <c r="H118" s="277" t="str">
        <f>IF(AND(Planungsübersicht!$F147&gt;1990,TYPE(Planungsübersicht!$F147)=1),Planungsübersicht!J147," ")</f>
        <v> </v>
      </c>
    </row>
    <row r="119" spans="2:8" ht="12">
      <c r="B119" s="277" t="str">
        <f>IF(AND(Planungsübersicht!$F148&gt;1990,TYPE(Planungsübersicht!$F148)=1),Planungsübersicht!C148," ")</f>
        <v> </v>
      </c>
      <c r="C119" s="277" t="str">
        <f>IF(AND(Planungsübersicht!$F148&gt;1990,TYPE(Planungsübersicht!$F148)=1),Planungsübersicht!D148," ")</f>
        <v> </v>
      </c>
      <c r="D119" s="277" t="str">
        <f>IF(AND(Planungsübersicht!$F148&gt;1990,TYPE(Planungsübersicht!$F148)=1),Planungsübersicht!F148," ")</f>
        <v> </v>
      </c>
      <c r="E119" s="278" t="str">
        <f>IF(AND(Planungsübersicht!$F148&gt;1990,TYPE(Planungsübersicht!$F148)=1),Planungsübersicht!G148," ")</f>
        <v> </v>
      </c>
      <c r="F119" s="277" t="str">
        <f>IF(AND(Planungsübersicht!$F148&gt;1990,TYPE(Planungsübersicht!$F148)=1),Planungsübersicht!H148," ")</f>
        <v> </v>
      </c>
      <c r="G119" s="277" t="str">
        <f>IF(AND(Planungsübersicht!$F148&gt;1990,TYPE(Planungsübersicht!$F148)=1),Planungsübersicht!I148," ")</f>
        <v> </v>
      </c>
      <c r="H119" s="277" t="str">
        <f>IF(AND(Planungsübersicht!$F148&gt;1990,TYPE(Planungsübersicht!$F148)=1),Planungsübersicht!J148," ")</f>
        <v> </v>
      </c>
    </row>
    <row r="120" spans="2:8" ht="12">
      <c r="B120" s="277" t="str">
        <f>IF(AND(Planungsübersicht!$F149&gt;1990,TYPE(Planungsübersicht!$F149)=1),Planungsübersicht!C149," ")</f>
        <v> </v>
      </c>
      <c r="C120" s="277" t="str">
        <f>IF(AND(Planungsübersicht!$F149&gt;1990,TYPE(Planungsübersicht!$F149)=1),Planungsübersicht!D149," ")</f>
        <v> </v>
      </c>
      <c r="D120" s="277" t="str">
        <f>IF(AND(Planungsübersicht!$F149&gt;1990,TYPE(Planungsübersicht!$F149)=1),Planungsübersicht!F149," ")</f>
        <v> </v>
      </c>
      <c r="E120" s="278" t="str">
        <f>IF(AND(Planungsübersicht!$F149&gt;1990,TYPE(Planungsübersicht!$F149)=1),Planungsübersicht!G149," ")</f>
        <v> </v>
      </c>
      <c r="F120" s="277" t="str">
        <f>IF(AND(Planungsübersicht!$F149&gt;1990,TYPE(Planungsübersicht!$F149)=1),Planungsübersicht!H149," ")</f>
        <v> </v>
      </c>
      <c r="G120" s="277" t="str">
        <f>IF(AND(Planungsübersicht!$F149&gt;1990,TYPE(Planungsübersicht!$F149)=1),Planungsübersicht!I149," ")</f>
        <v> </v>
      </c>
      <c r="H120" s="277" t="str">
        <f>IF(AND(Planungsübersicht!$F149&gt;1990,TYPE(Planungsübersicht!$F149)=1),Planungsübersicht!J149," ")</f>
        <v> </v>
      </c>
    </row>
    <row r="121" spans="2:8" ht="75">
      <c r="B121" s="277" t="str">
        <f>IF(AND(Planungsübersicht!$F150&gt;1990,TYPE(Planungsübersicht!$F150)=1),Planungsübersicht!C150," ")</f>
        <v>E1</v>
      </c>
      <c r="C121" s="277" t="str">
        <f>IF(AND(Planungsübersicht!$F150&gt;1990,TYPE(Planungsübersicht!$F150)=1),Planungsübersicht!D150," ")</f>
        <v>Weitgehende Umstellung auf bio, regional und saisonale Lebensmittel in der Kantine</v>
      </c>
      <c r="D121" s="277">
        <f>IF(AND(Planungsübersicht!$F150&gt;1990,TYPE(Planungsübersicht!$F150)=1),Planungsübersicht!F150," ")</f>
        <v>2019</v>
      </c>
      <c r="E121" s="278">
        <f>IF(AND(Planungsübersicht!$F150&gt;1990,TYPE(Planungsübersicht!$F150)=1),Planungsübersicht!G150," ")</f>
        <v>0</v>
      </c>
      <c r="F121" s="277" t="str">
        <f>IF(AND(Planungsübersicht!$F150&gt;1990,TYPE(Planungsübersicht!$F150)=1),Planungsübersicht!H150," ")</f>
        <v>"Wei"</v>
      </c>
      <c r="G121" s="277" t="str">
        <f>IF(AND(Planungsübersicht!$F150&gt;1990,TYPE(Planungsübersicht!$F150)=1),Planungsübersicht!I150," ")</f>
        <v>Kie</v>
      </c>
      <c r="H121" s="277">
        <f>IF(AND(Planungsübersicht!$F150&gt;1990,TYPE(Planungsübersicht!$F150)=1),Planungsübersicht!J150," ")</f>
        <v>0</v>
      </c>
    </row>
    <row r="122" spans="2:8" ht="99.75">
      <c r="B122" s="277" t="str">
        <f>IF(AND(Planungsübersicht!$F151&gt;1990,TYPE(Planungsübersicht!$F151)=1),Planungsübersicht!C151," ")</f>
        <v>E2</v>
      </c>
      <c r="C122" s="277" t="str">
        <f>IF(AND(Planungsübersicht!$F151&gt;1990,TYPE(Planungsübersicht!$F151)=1),Planungsübersicht!D151," ")</f>
        <v>Die IES reduziert die Ausgabe von Fleischgerichten auf das gesundheitlich empfohlene Maß (an zwei Tagen in der Woche).</v>
      </c>
      <c r="D122" s="277">
        <f>IF(AND(Planungsübersicht!$F151&gt;1990,TYPE(Planungsübersicht!$F151)=1),Planungsübersicht!F151," ")</f>
        <v>2019</v>
      </c>
      <c r="E122" s="278">
        <f>IF(AND(Planungsübersicht!$F151&gt;1990,TYPE(Planungsübersicht!$F151)=1),Planungsübersicht!G151," ")</f>
        <v>0</v>
      </c>
      <c r="F122" s="277" t="str">
        <f>IF(AND(Planungsübersicht!$F151&gt;1990,TYPE(Planungsübersicht!$F151)=1),Planungsübersicht!H151," ")</f>
        <v>"Wei"</v>
      </c>
      <c r="G122" s="277" t="str">
        <f>IF(AND(Planungsübersicht!$F151&gt;1990,TYPE(Planungsübersicht!$F151)=1),Planungsübersicht!I151," ")</f>
        <v>Kie</v>
      </c>
      <c r="H122" s="277">
        <f>IF(AND(Planungsübersicht!$F151&gt;1990,TYPE(Planungsübersicht!$F151)=1),Planungsübersicht!J151," ")</f>
        <v>0</v>
      </c>
    </row>
    <row r="123" spans="2:8" ht="12">
      <c r="B123" s="277" t="str">
        <f>IF(AND(Planungsübersicht!$F152&gt;1990,TYPE(Planungsübersicht!$F152)=1),Planungsübersicht!C152," ")</f>
        <v> </v>
      </c>
      <c r="C123" s="277" t="str">
        <f>IF(AND(Planungsübersicht!$F152&gt;1990,TYPE(Planungsübersicht!$F152)=1),Planungsübersicht!D152," ")</f>
        <v> </v>
      </c>
      <c r="D123" s="277" t="str">
        <f>IF(AND(Planungsübersicht!$F152&gt;1990,TYPE(Planungsübersicht!$F152)=1),Planungsübersicht!F152," ")</f>
        <v> </v>
      </c>
      <c r="E123" s="278" t="str">
        <f>IF(AND(Planungsübersicht!$F152&gt;1990,TYPE(Planungsübersicht!$F152)=1),Planungsübersicht!G152," ")</f>
        <v> </v>
      </c>
      <c r="F123" s="277" t="str">
        <f>IF(AND(Planungsübersicht!$F152&gt;1990,TYPE(Planungsübersicht!$F152)=1),Planungsübersicht!H152," ")</f>
        <v> </v>
      </c>
      <c r="G123" s="277" t="str">
        <f>IF(AND(Planungsübersicht!$F152&gt;1990,TYPE(Planungsübersicht!$F152)=1),Planungsübersicht!I152," ")</f>
        <v> </v>
      </c>
      <c r="H123" s="277" t="str">
        <f>IF(AND(Planungsübersicht!$F152&gt;1990,TYPE(Planungsübersicht!$F152)=1),Planungsübersicht!J152," ")</f>
        <v> </v>
      </c>
    </row>
    <row r="124" spans="2:8" ht="12">
      <c r="B124" s="277" t="str">
        <f>IF(AND(Planungsübersicht!$F153&gt;1990,TYPE(Planungsübersicht!$F153)=1),Planungsübersicht!C153," ")</f>
        <v> </v>
      </c>
      <c r="C124" s="277" t="str">
        <f>IF(AND(Planungsübersicht!$F153&gt;1990,TYPE(Planungsübersicht!$F153)=1),Planungsübersicht!D153," ")</f>
        <v> </v>
      </c>
      <c r="D124" s="277" t="str">
        <f>IF(AND(Planungsübersicht!$F153&gt;1990,TYPE(Planungsübersicht!$F153)=1),Planungsübersicht!F153," ")</f>
        <v> </v>
      </c>
      <c r="E124" s="278" t="str">
        <f>IF(AND(Planungsübersicht!$F153&gt;1990,TYPE(Planungsübersicht!$F153)=1),Planungsübersicht!G153," ")</f>
        <v> </v>
      </c>
      <c r="F124" s="277" t="str">
        <f>IF(AND(Planungsübersicht!$F153&gt;1990,TYPE(Planungsübersicht!$F153)=1),Planungsübersicht!H153," ")</f>
        <v> </v>
      </c>
      <c r="G124" s="277" t="str">
        <f>IF(AND(Planungsübersicht!$F153&gt;1990,TYPE(Planungsübersicht!$F153)=1),Planungsübersicht!I153," ")</f>
        <v> </v>
      </c>
      <c r="H124" s="277" t="str">
        <f>IF(AND(Planungsübersicht!$F153&gt;1990,TYPE(Planungsübersicht!$F153)=1),Planungsübersicht!J153," ")</f>
        <v> </v>
      </c>
    </row>
    <row r="125" spans="2:8" ht="12">
      <c r="B125" s="277" t="str">
        <f>IF(AND(Planungsübersicht!$F154&gt;1990,TYPE(Planungsübersicht!$F154)=1),Planungsübersicht!C154," ")</f>
        <v> </v>
      </c>
      <c r="C125" s="277" t="str">
        <f>IF(AND(Planungsübersicht!$F154&gt;1990,TYPE(Planungsübersicht!$F154)=1),Planungsübersicht!D154," ")</f>
        <v> </v>
      </c>
      <c r="D125" s="277" t="str">
        <f>IF(AND(Planungsübersicht!$F154&gt;1990,TYPE(Planungsübersicht!$F154)=1),Planungsübersicht!F154," ")</f>
        <v> </v>
      </c>
      <c r="E125" s="278" t="str">
        <f>IF(AND(Planungsübersicht!$F154&gt;1990,TYPE(Planungsübersicht!$F154)=1),Planungsübersicht!G154," ")</f>
        <v> </v>
      </c>
      <c r="F125" s="277" t="str">
        <f>IF(AND(Planungsübersicht!$F154&gt;1990,TYPE(Planungsübersicht!$F154)=1),Planungsübersicht!H154," ")</f>
        <v> </v>
      </c>
      <c r="G125" s="277" t="str">
        <f>IF(AND(Planungsübersicht!$F154&gt;1990,TYPE(Planungsübersicht!$F154)=1),Planungsübersicht!I154," ")</f>
        <v> </v>
      </c>
      <c r="H125" s="277" t="str">
        <f>IF(AND(Planungsübersicht!$F154&gt;1990,TYPE(Planungsübersicht!$F154)=1),Planungsübersicht!J154," ")</f>
        <v> </v>
      </c>
    </row>
    <row r="126" spans="2:8" ht="12">
      <c r="B126" s="277" t="str">
        <f>IF(AND(Planungsübersicht!$F155&gt;1990,TYPE(Planungsübersicht!$F155)=1),Planungsübersicht!C155," ")</f>
        <v> </v>
      </c>
      <c r="C126" s="277" t="str">
        <f>IF(AND(Planungsübersicht!$F155&gt;1990,TYPE(Planungsübersicht!$F155)=1),Planungsübersicht!D155," ")</f>
        <v> </v>
      </c>
      <c r="D126" s="277" t="str">
        <f>IF(AND(Planungsübersicht!$F155&gt;1990,TYPE(Planungsübersicht!$F155)=1),Planungsübersicht!F155," ")</f>
        <v> </v>
      </c>
      <c r="E126" s="278" t="str">
        <f>IF(AND(Planungsübersicht!$F155&gt;1990,TYPE(Planungsübersicht!$F155)=1),Planungsübersicht!G155," ")</f>
        <v> </v>
      </c>
      <c r="F126" s="277" t="str">
        <f>IF(AND(Planungsübersicht!$F155&gt;1990,TYPE(Planungsübersicht!$F155)=1),Planungsübersicht!H155," ")</f>
        <v> </v>
      </c>
      <c r="G126" s="277" t="str">
        <f>IF(AND(Planungsübersicht!$F155&gt;1990,TYPE(Planungsübersicht!$F155)=1),Planungsübersicht!I155," ")</f>
        <v> </v>
      </c>
      <c r="H126" s="277" t="str">
        <f>IF(AND(Planungsübersicht!$F155&gt;1990,TYPE(Planungsübersicht!$F155)=1),Planungsübersicht!J155," ")</f>
        <v> </v>
      </c>
    </row>
    <row r="127" spans="2:8" ht="12">
      <c r="B127" s="277" t="str">
        <f>IF(AND(Planungsübersicht!$F156&gt;1990,TYPE(Planungsübersicht!$F156)=1),Planungsübersicht!C156," ")</f>
        <v> </v>
      </c>
      <c r="C127" s="277" t="str">
        <f>IF(AND(Planungsübersicht!$F156&gt;1990,TYPE(Planungsübersicht!$F156)=1),Planungsübersicht!D156," ")</f>
        <v> </v>
      </c>
      <c r="D127" s="277" t="str">
        <f>IF(AND(Planungsübersicht!$F156&gt;1990,TYPE(Planungsübersicht!$F156)=1),Planungsübersicht!F156," ")</f>
        <v> </v>
      </c>
      <c r="E127" s="278" t="str">
        <f>IF(AND(Planungsübersicht!$F156&gt;1990,TYPE(Planungsübersicht!$F156)=1),Planungsübersicht!G156," ")</f>
        <v> </v>
      </c>
      <c r="F127" s="277" t="str">
        <f>IF(AND(Planungsübersicht!$F156&gt;1990,TYPE(Planungsübersicht!$F156)=1),Planungsübersicht!H156," ")</f>
        <v> </v>
      </c>
      <c r="G127" s="277" t="str">
        <f>IF(AND(Planungsübersicht!$F156&gt;1990,TYPE(Planungsübersicht!$F156)=1),Planungsübersicht!I156," ")</f>
        <v> </v>
      </c>
      <c r="H127" s="277" t="str">
        <f>IF(AND(Planungsübersicht!$F156&gt;1990,TYPE(Planungsübersicht!$F156)=1),Planungsübersicht!J156," ")</f>
        <v> </v>
      </c>
    </row>
    <row r="128" spans="2:8" ht="12">
      <c r="B128" s="277" t="str">
        <f>IF(AND(Planungsübersicht!$F157&gt;1990,TYPE(Planungsübersicht!$F157)=1),Planungsübersicht!C157," ")</f>
        <v> </v>
      </c>
      <c r="C128" s="277" t="str">
        <f>IF(AND(Planungsübersicht!$F157&gt;1990,TYPE(Planungsübersicht!$F157)=1),Planungsübersicht!D157," ")</f>
        <v> </v>
      </c>
      <c r="D128" s="277" t="str">
        <f>IF(AND(Planungsübersicht!$F157&gt;1990,TYPE(Planungsübersicht!$F157)=1),Planungsübersicht!F157," ")</f>
        <v> </v>
      </c>
      <c r="E128" s="278" t="str">
        <f>IF(AND(Planungsübersicht!$F157&gt;1990,TYPE(Planungsübersicht!$F157)=1),Planungsübersicht!G157," ")</f>
        <v> </v>
      </c>
      <c r="F128" s="277" t="str">
        <f>IF(AND(Planungsübersicht!$F157&gt;1990,TYPE(Planungsübersicht!$F157)=1),Planungsübersicht!H157," ")</f>
        <v> </v>
      </c>
      <c r="G128" s="277" t="str">
        <f>IF(AND(Planungsübersicht!$F157&gt;1990,TYPE(Planungsübersicht!$F157)=1),Planungsübersicht!I157," ")</f>
        <v> </v>
      </c>
      <c r="H128" s="277" t="str">
        <f>IF(AND(Planungsübersicht!$F157&gt;1990,TYPE(Planungsübersicht!$F157)=1),Planungsübersicht!J157," ")</f>
        <v> </v>
      </c>
    </row>
    <row r="129" spans="2:8" ht="12">
      <c r="B129" s="277" t="str">
        <f>IF(AND(Planungsübersicht!$F158&gt;1990,TYPE(Planungsübersicht!$F158)=1),Planungsübersicht!C158," ")</f>
        <v> </v>
      </c>
      <c r="C129" s="277" t="str">
        <f>IF(AND(Planungsübersicht!$F158&gt;1990,TYPE(Planungsübersicht!$F158)=1),Planungsübersicht!D158," ")</f>
        <v> </v>
      </c>
      <c r="D129" s="277" t="str">
        <f>IF(AND(Planungsübersicht!$F158&gt;1990,TYPE(Planungsübersicht!$F158)=1),Planungsübersicht!F158," ")</f>
        <v> </v>
      </c>
      <c r="E129" s="278" t="str">
        <f>IF(AND(Planungsübersicht!$F158&gt;1990,TYPE(Planungsübersicht!$F158)=1),Planungsübersicht!G158," ")</f>
        <v> </v>
      </c>
      <c r="F129" s="277" t="str">
        <f>IF(AND(Planungsübersicht!$F158&gt;1990,TYPE(Planungsübersicht!$F158)=1),Planungsübersicht!H158," ")</f>
        <v> </v>
      </c>
      <c r="G129" s="277" t="str">
        <f>IF(AND(Planungsübersicht!$F158&gt;1990,TYPE(Planungsübersicht!$F158)=1),Planungsübersicht!I158," ")</f>
        <v> </v>
      </c>
      <c r="H129" s="277" t="str">
        <f>IF(AND(Planungsübersicht!$F158&gt;1990,TYPE(Planungsübersicht!$F158)=1),Planungsübersicht!J158," ")</f>
        <v> </v>
      </c>
    </row>
    <row r="130" spans="2:8" ht="12">
      <c r="B130" s="277" t="str">
        <f>IF(AND(Planungsübersicht!$F159&gt;1990,TYPE(Planungsübersicht!$F159)=1),Planungsübersicht!C159," ")</f>
        <v> </v>
      </c>
      <c r="C130" s="277" t="str">
        <f>IF(AND(Planungsübersicht!$F159&gt;1990,TYPE(Planungsübersicht!$F159)=1),Planungsübersicht!D159," ")</f>
        <v> </v>
      </c>
      <c r="D130" s="277" t="str">
        <f>IF(AND(Planungsübersicht!$F159&gt;1990,TYPE(Planungsübersicht!$F159)=1),Planungsübersicht!F159," ")</f>
        <v> </v>
      </c>
      <c r="E130" s="278" t="str">
        <f>IF(AND(Planungsübersicht!$F159&gt;1990,TYPE(Planungsübersicht!$F159)=1),Planungsübersicht!G159," ")</f>
        <v> </v>
      </c>
      <c r="F130" s="277" t="str">
        <f>IF(AND(Planungsübersicht!$F159&gt;1990,TYPE(Planungsübersicht!$F159)=1),Planungsübersicht!H159," ")</f>
        <v> </v>
      </c>
      <c r="G130" s="277" t="str">
        <f>IF(AND(Planungsübersicht!$F159&gt;1990,TYPE(Planungsübersicht!$F159)=1),Planungsübersicht!I159," ")</f>
        <v> </v>
      </c>
      <c r="H130" s="277" t="str">
        <f>IF(AND(Planungsübersicht!$F159&gt;1990,TYPE(Planungsübersicht!$F159)=1),Planungsübersicht!J159," ")</f>
        <v> </v>
      </c>
    </row>
    <row r="131" spans="2:8" ht="12">
      <c r="B131" s="277" t="str">
        <f>IF(AND(Planungsübersicht!$F160&gt;1990,TYPE(Planungsübersicht!$F160)=1),Planungsübersicht!C160," ")</f>
        <v> </v>
      </c>
      <c r="C131" s="277" t="str">
        <f>IF(AND(Planungsübersicht!$F160&gt;1990,TYPE(Planungsübersicht!$F160)=1),Planungsübersicht!D160," ")</f>
        <v> </v>
      </c>
      <c r="D131" s="277" t="str">
        <f>IF(AND(Planungsübersicht!$F160&gt;1990,TYPE(Planungsübersicht!$F160)=1),Planungsübersicht!F160," ")</f>
        <v> </v>
      </c>
      <c r="E131" s="278" t="str">
        <f>IF(AND(Planungsübersicht!$F160&gt;1990,TYPE(Planungsübersicht!$F160)=1),Planungsübersicht!G160," ")</f>
        <v> </v>
      </c>
      <c r="F131" s="277" t="str">
        <f>IF(AND(Planungsübersicht!$F160&gt;1990,TYPE(Planungsübersicht!$F160)=1),Planungsübersicht!H160," ")</f>
        <v> </v>
      </c>
      <c r="G131" s="277" t="str">
        <f>IF(AND(Planungsübersicht!$F160&gt;1990,TYPE(Planungsübersicht!$F160)=1),Planungsübersicht!I160," ")</f>
        <v> </v>
      </c>
      <c r="H131" s="277" t="str">
        <f>IF(AND(Planungsübersicht!$F160&gt;1990,TYPE(Planungsübersicht!$F160)=1),Planungsübersicht!J160," ")</f>
        <v> </v>
      </c>
    </row>
    <row r="132" spans="2:8" ht="12">
      <c r="B132" s="277" t="str">
        <f>IF(AND(Planungsübersicht!$F161&gt;1990,TYPE(Planungsübersicht!$F161)=1),Planungsübersicht!C161," ")</f>
        <v> </v>
      </c>
      <c r="C132" s="277" t="str">
        <f>IF(AND(Planungsübersicht!$F161&gt;1990,TYPE(Planungsübersicht!$F161)=1),Planungsübersicht!D161," ")</f>
        <v> </v>
      </c>
      <c r="D132" s="277" t="str">
        <f>IF(AND(Planungsübersicht!$F161&gt;1990,TYPE(Planungsübersicht!$F161)=1),Planungsübersicht!F161," ")</f>
        <v> </v>
      </c>
      <c r="E132" s="278" t="str">
        <f>IF(AND(Planungsübersicht!$F161&gt;1990,TYPE(Planungsübersicht!$F161)=1),Planungsübersicht!G161," ")</f>
        <v> </v>
      </c>
      <c r="F132" s="277" t="str">
        <f>IF(AND(Planungsübersicht!$F161&gt;1990,TYPE(Planungsübersicht!$F161)=1),Planungsübersicht!H161," ")</f>
        <v> </v>
      </c>
      <c r="G132" s="277" t="str">
        <f>IF(AND(Planungsübersicht!$F161&gt;1990,TYPE(Planungsübersicht!$F161)=1),Planungsübersicht!I161," ")</f>
        <v> </v>
      </c>
      <c r="H132" s="277" t="str">
        <f>IF(AND(Planungsübersicht!$F161&gt;1990,TYPE(Planungsübersicht!$F161)=1),Planungsübersicht!J161," ")</f>
        <v> </v>
      </c>
    </row>
    <row r="133" spans="2:8" ht="12">
      <c r="B133" s="277" t="str">
        <f>IF(AND(Planungsübersicht!$F162&gt;1990,TYPE(Planungsübersicht!$F162)=1),Planungsübersicht!C162," ")</f>
        <v> </v>
      </c>
      <c r="C133" s="277" t="str">
        <f>IF(AND(Planungsübersicht!$F162&gt;1990,TYPE(Planungsübersicht!$F162)=1),Planungsübersicht!D162," ")</f>
        <v> </v>
      </c>
      <c r="D133" s="277" t="str">
        <f>IF(AND(Planungsübersicht!$F162&gt;1990,TYPE(Planungsübersicht!$F162)=1),Planungsübersicht!F162," ")</f>
        <v> </v>
      </c>
      <c r="E133" s="278" t="str">
        <f>IF(AND(Planungsübersicht!$F162&gt;1990,TYPE(Planungsübersicht!$F162)=1),Planungsübersicht!G162," ")</f>
        <v> </v>
      </c>
      <c r="F133" s="277" t="str">
        <f>IF(AND(Planungsübersicht!$F162&gt;1990,TYPE(Planungsübersicht!$F162)=1),Planungsübersicht!H162," ")</f>
        <v> </v>
      </c>
      <c r="G133" s="277" t="str">
        <f>IF(AND(Planungsübersicht!$F162&gt;1990,TYPE(Planungsübersicht!$F162)=1),Planungsübersicht!I162," ")</f>
        <v> </v>
      </c>
      <c r="H133" s="277" t="str">
        <f>IF(AND(Planungsübersicht!$F162&gt;1990,TYPE(Planungsübersicht!$F162)=1),Planungsübersicht!J162," ")</f>
        <v> </v>
      </c>
    </row>
    <row r="134" spans="2:8" ht="12">
      <c r="B134" s="277" t="str">
        <f>IF(AND(Planungsübersicht!$F163&gt;1990,TYPE(Planungsübersicht!$F163)=1),Planungsübersicht!C163," ")</f>
        <v> </v>
      </c>
      <c r="C134" s="277" t="str">
        <f>IF(AND(Planungsübersicht!$F163&gt;1990,TYPE(Planungsübersicht!$F163)=1),Planungsübersicht!D163," ")</f>
        <v> </v>
      </c>
      <c r="D134" s="277" t="str">
        <f>IF(AND(Planungsübersicht!$F163&gt;1990,TYPE(Planungsübersicht!$F163)=1),Planungsübersicht!F163," ")</f>
        <v> </v>
      </c>
      <c r="E134" s="278" t="str">
        <f>IF(AND(Planungsübersicht!$F163&gt;1990,TYPE(Planungsübersicht!$F163)=1),Planungsübersicht!G163," ")</f>
        <v> </v>
      </c>
      <c r="F134" s="277" t="str">
        <f>IF(AND(Planungsübersicht!$F163&gt;1990,TYPE(Planungsübersicht!$F163)=1),Planungsübersicht!H163," ")</f>
        <v> </v>
      </c>
      <c r="G134" s="277" t="str">
        <f>IF(AND(Planungsübersicht!$F163&gt;1990,TYPE(Planungsübersicht!$F163)=1),Planungsübersicht!I163," ")</f>
        <v> </v>
      </c>
      <c r="H134" s="277" t="str">
        <f>IF(AND(Planungsübersicht!$F163&gt;1990,TYPE(Planungsübersicht!$F163)=1),Planungsübersicht!J163," ")</f>
        <v> </v>
      </c>
    </row>
    <row r="135" spans="2:8" ht="12">
      <c r="B135" s="277" t="str">
        <f>IF(AND(Planungsübersicht!$F164&gt;1990,TYPE(Planungsübersicht!$F164)=1),Planungsübersicht!C164," ")</f>
        <v> </v>
      </c>
      <c r="C135" s="277" t="str">
        <f>IF(AND(Planungsübersicht!$F164&gt;1990,TYPE(Planungsübersicht!$F164)=1),Planungsübersicht!D164," ")</f>
        <v> </v>
      </c>
      <c r="D135" s="277" t="str">
        <f>IF(AND(Planungsübersicht!$F164&gt;1990,TYPE(Planungsübersicht!$F164)=1),Planungsübersicht!F164," ")</f>
        <v> </v>
      </c>
      <c r="E135" s="278" t="str">
        <f>IF(AND(Planungsübersicht!$F164&gt;1990,TYPE(Planungsübersicht!$F164)=1),Planungsübersicht!G164," ")</f>
        <v> </v>
      </c>
      <c r="F135" s="277" t="str">
        <f>IF(AND(Planungsübersicht!$F164&gt;1990,TYPE(Planungsübersicht!$F164)=1),Planungsübersicht!H164," ")</f>
        <v> </v>
      </c>
      <c r="G135" s="277" t="str">
        <f>IF(AND(Planungsübersicht!$F164&gt;1990,TYPE(Planungsübersicht!$F164)=1),Planungsübersicht!I164," ")</f>
        <v> </v>
      </c>
      <c r="H135" s="277" t="str">
        <f>IF(AND(Planungsübersicht!$F164&gt;1990,TYPE(Planungsübersicht!$F164)=1),Planungsübersicht!J164," ")</f>
        <v> </v>
      </c>
    </row>
    <row r="136" spans="2:8" ht="12">
      <c r="B136" s="277" t="str">
        <f>IF(AND(Planungsübersicht!$F165&gt;1990,TYPE(Planungsübersicht!$F165)=1),Planungsübersicht!C165," ")</f>
        <v> </v>
      </c>
      <c r="C136" s="277" t="str">
        <f>IF(AND(Planungsübersicht!$F165&gt;1990,TYPE(Planungsübersicht!$F165)=1),Planungsübersicht!D165," ")</f>
        <v> </v>
      </c>
      <c r="D136" s="277" t="str">
        <f>IF(AND(Planungsübersicht!$F165&gt;1990,TYPE(Planungsübersicht!$F165)=1),Planungsübersicht!F165," ")</f>
        <v> </v>
      </c>
      <c r="E136" s="278" t="str">
        <f>IF(AND(Planungsübersicht!$F165&gt;1990,TYPE(Planungsübersicht!$F165)=1),Planungsübersicht!G165," ")</f>
        <v> </v>
      </c>
      <c r="F136" s="277" t="str">
        <f>IF(AND(Planungsübersicht!$F165&gt;1990,TYPE(Planungsübersicht!$F165)=1),Planungsübersicht!H165," ")</f>
        <v> </v>
      </c>
      <c r="G136" s="277" t="str">
        <f>IF(AND(Planungsübersicht!$F165&gt;1990,TYPE(Planungsübersicht!$F165)=1),Planungsübersicht!I165," ")</f>
        <v> </v>
      </c>
      <c r="H136" s="277" t="str">
        <f>IF(AND(Planungsübersicht!$F165&gt;1990,TYPE(Planungsübersicht!$F165)=1),Planungsübersicht!J165," ")</f>
        <v> </v>
      </c>
    </row>
    <row r="137" spans="2:8" ht="12">
      <c r="B137" s="277" t="str">
        <f>IF(AND(Planungsübersicht!$F166&gt;1990,TYPE(Planungsübersicht!$F166)=1),Planungsübersicht!C166," ")</f>
        <v> </v>
      </c>
      <c r="C137" s="277" t="str">
        <f>IF(AND(Planungsübersicht!$F166&gt;1990,TYPE(Planungsübersicht!$F166)=1),Planungsübersicht!D166," ")</f>
        <v> </v>
      </c>
      <c r="D137" s="277" t="str">
        <f>IF(AND(Planungsübersicht!$F166&gt;1990,TYPE(Planungsübersicht!$F166)=1),Planungsübersicht!F166," ")</f>
        <v> </v>
      </c>
      <c r="E137" s="278" t="str">
        <f>IF(AND(Planungsübersicht!$F166&gt;1990,TYPE(Planungsübersicht!$F166)=1),Planungsübersicht!G166," ")</f>
        <v> </v>
      </c>
      <c r="F137" s="277" t="str">
        <f>IF(AND(Planungsübersicht!$F166&gt;1990,TYPE(Planungsübersicht!$F166)=1),Planungsübersicht!H166," ")</f>
        <v> </v>
      </c>
      <c r="G137" s="277" t="str">
        <f>IF(AND(Planungsübersicht!$F166&gt;1990,TYPE(Planungsübersicht!$F166)=1),Planungsübersicht!I166," ")</f>
        <v> </v>
      </c>
      <c r="H137" s="277" t="str">
        <f>IF(AND(Planungsübersicht!$F166&gt;1990,TYPE(Planungsübersicht!$F166)=1),Planungsübersicht!J166," ")</f>
        <v> </v>
      </c>
    </row>
    <row r="138" spans="2:8" ht="87">
      <c r="B138" s="277" t="str">
        <f>IF(AND(Planungsübersicht!$F167&gt;1990,TYPE(Planungsübersicht!$F167)=1),Planungsübersicht!C167," ")</f>
        <v>M1</v>
      </c>
      <c r="C138" s="277" t="str">
        <f>IF(AND(Planungsübersicht!$F167&gt;1990,TYPE(Planungsübersicht!$F167)=1),Planungsübersicht!D167," ")</f>
        <v>Umfrage zu Entfernungen und Transportmittelwahl bei Schulwegen und Klassenreisen mit SuS durchführen</v>
      </c>
      <c r="D138" s="277">
        <f>IF(AND(Planungsübersicht!$F167&gt;1990,TYPE(Planungsübersicht!$F167)=1),Planungsübersicht!F167," ")</f>
        <v>2019</v>
      </c>
      <c r="E138" s="278">
        <f>IF(AND(Planungsübersicht!$F167&gt;1990,TYPE(Planungsübersicht!$F167)=1),Planungsübersicht!G167," ")</f>
        <v>0</v>
      </c>
      <c r="F138" s="277" t="str">
        <f>IF(AND(Planungsübersicht!$F167&gt;1990,TYPE(Planungsübersicht!$F167)=1),Planungsübersicht!H167," ")</f>
        <v>Kie</v>
      </c>
      <c r="G138" s="277">
        <f>IF(AND(Planungsübersicht!$F167&gt;1990,TYPE(Planungsübersicht!$F167)=1),Planungsübersicht!I167," ")</f>
        <v>0</v>
      </c>
      <c r="H138" s="277" t="str">
        <f>IF(AND(Planungsübersicht!$F167&gt;1990,TYPE(Planungsübersicht!$F167)=1),Planungsübersicht!J167," ")</f>
        <v>Umfrage durch Mittelstufenprofil</v>
      </c>
    </row>
    <row r="139" spans="2:8" ht="87">
      <c r="B139" s="277" t="str">
        <f>IF(AND(Planungsübersicht!$F168&gt;1990,TYPE(Planungsübersicht!$F168)=1),Planungsübersicht!C168," ")</f>
        <v>M2</v>
      </c>
      <c r="C139" s="277" t="str">
        <f>IF(AND(Planungsübersicht!$F168&gt;1990,TYPE(Planungsübersicht!$F168)=1),Planungsübersicht!D168," ")</f>
        <v>Auf Basis der Umfrage CO2-Emissionen berechnen und weitere Maßnahmen entwickeln</v>
      </c>
      <c r="D139" s="277">
        <f>IF(AND(Planungsübersicht!$F168&gt;1990,TYPE(Planungsübersicht!$F168)=1),Planungsübersicht!F168," ")</f>
        <v>2019</v>
      </c>
      <c r="E139" s="278">
        <f>IF(AND(Planungsübersicht!$F168&gt;1990,TYPE(Planungsübersicht!$F168)=1),Planungsübersicht!G168," ")</f>
        <v>0</v>
      </c>
      <c r="F139" s="277" t="str">
        <f>IF(AND(Planungsübersicht!$F168&gt;1990,TYPE(Planungsübersicht!$F168)=1),Planungsübersicht!H168," ")</f>
        <v>Kie</v>
      </c>
      <c r="G139" s="277">
        <f>IF(AND(Planungsübersicht!$F168&gt;1990,TYPE(Planungsübersicht!$F168)=1),Planungsübersicht!I168," ")</f>
        <v>0</v>
      </c>
      <c r="H139" s="277">
        <f>IF(AND(Planungsübersicht!$F168&gt;1990,TYPE(Planungsübersicht!$F168)=1),Planungsübersicht!J168," ")</f>
        <v>0</v>
      </c>
    </row>
    <row r="140" spans="2:8" ht="112.5">
      <c r="B140" s="277" t="str">
        <f>IF(AND(Planungsübersicht!$F169&gt;1990,TYPE(Planungsübersicht!$F169)=1),Planungsübersicht!C169," ")</f>
        <v>M3</v>
      </c>
      <c r="C140" s="277" t="str">
        <f>IF(AND(Planungsübersicht!$F169&gt;1990,TYPE(Planungsübersicht!$F169)=1),Planungsübersicht!D169," ")</f>
        <v>LuL und SuS werden angehalten, mit öffentlichen Verkehrsmitteln oder mit dem Fahrrad zur Schule zu kommen</v>
      </c>
      <c r="D140" s="277">
        <f>IF(AND(Planungsübersicht!$F169&gt;1990,TYPE(Planungsübersicht!$F169)=1),Planungsübersicht!F169," ")</f>
        <v>2018</v>
      </c>
      <c r="E140" s="278">
        <f>IF(AND(Planungsübersicht!$F169&gt;1990,TYPE(Planungsübersicht!$F169)=1),Planungsübersicht!G169," ")</f>
        <v>0</v>
      </c>
      <c r="F140" s="277" t="str">
        <f>IF(AND(Planungsübersicht!$F169&gt;1990,TYPE(Planungsübersicht!$F169)=1),Planungsübersicht!H169," ")</f>
        <v>Kie</v>
      </c>
      <c r="G140" s="277" t="str">
        <f>IF(AND(Planungsübersicht!$F169&gt;1990,TYPE(Planungsübersicht!$F169)=1),Planungsübersicht!I169," ")</f>
        <v>alle</v>
      </c>
      <c r="H140" s="277">
        <f>IF(AND(Planungsübersicht!$F169&gt;1990,TYPE(Planungsübersicht!$F169)=1),Planungsübersicht!J169," ")</f>
        <v>0</v>
      </c>
    </row>
    <row r="141" spans="2:8" ht="124.5">
      <c r="B141" s="277" t="str">
        <f>IF(AND(Planungsübersicht!$F170&gt;1990,TYPE(Planungsübersicht!$F170)=1),Planungsübersicht!C170," ")</f>
        <v>M4</v>
      </c>
      <c r="C141" s="277" t="str">
        <f>IF(AND(Planungsübersicht!$F170&gt;1990,TYPE(Planungsübersicht!$F170)=1),Planungsübersicht!D170," ")</f>
        <v>Die Lehrkräfte werden angehalten, Klassenreisen klimafreundlich durchzuführen. Klimafreundliche Klassenreisen werden von der IES gefördert.</v>
      </c>
      <c r="D141" s="277">
        <f>IF(AND(Planungsübersicht!$F170&gt;1990,TYPE(Planungsübersicht!$F170)=1),Planungsübersicht!F170," ")</f>
        <v>2019</v>
      </c>
      <c r="E141" s="278">
        <f>IF(AND(Planungsübersicht!$F170&gt;1990,TYPE(Planungsübersicht!$F170)=1),Planungsübersicht!G170," ")</f>
        <v>0</v>
      </c>
      <c r="F141" s="277" t="str">
        <f>IF(AND(Planungsübersicht!$F170&gt;1990,TYPE(Planungsübersicht!$F170)=1),Planungsübersicht!H170," ")</f>
        <v>TutorInnen</v>
      </c>
      <c r="G141" s="277">
        <f>IF(AND(Planungsübersicht!$F170&gt;1990,TYPE(Planungsübersicht!$F170)=1),Planungsübersicht!I170," ")</f>
        <v>0</v>
      </c>
      <c r="H141" s="277">
        <f>IF(AND(Planungsübersicht!$F170&gt;1990,TYPE(Planungsübersicht!$F170)=1),Planungsübersicht!J170," ")</f>
        <v>0</v>
      </c>
    </row>
    <row r="142" spans="2:8" ht="137.25">
      <c r="B142" s="277" t="str">
        <f>IF(AND(Planungsübersicht!$F171&gt;1990,TYPE(Planungsübersicht!$F171)=1),Planungsübersicht!C171," ")</f>
        <v>M5</v>
      </c>
      <c r="C142" s="277" t="str">
        <f>IF(AND(Planungsübersicht!$F171&gt;1990,TYPE(Planungsübersicht!$F171)=1),Planungsübersicht!D171," ")</f>
        <v>  Der FB Sport stellt sicher, dass wenn es zu Skireisen oder anderen Reisen des FB's in die Natur kommt, SuS vermehrt über die Natur und deren Werte aufgekärt werden.</v>
      </c>
      <c r="D142" s="277">
        <f>IF(AND(Planungsübersicht!$F171&gt;1990,TYPE(Planungsübersicht!$F171)=1),Planungsübersicht!F171," ")</f>
        <v>2019</v>
      </c>
      <c r="E142" s="278">
        <f>IF(AND(Planungsübersicht!$F171&gt;1990,TYPE(Planungsübersicht!$F171)=1),Planungsübersicht!G171," ")</f>
        <v>0</v>
      </c>
      <c r="F142" s="277" t="str">
        <f>IF(AND(Planungsübersicht!$F171&gt;1990,TYPE(Planungsübersicht!$F171)=1),Planungsübersicht!H171," ")</f>
        <v>FB Sport</v>
      </c>
      <c r="G142" s="277">
        <f>IF(AND(Planungsübersicht!$F171&gt;1990,TYPE(Planungsübersicht!$F171)=1),Planungsübersicht!I171," ")</f>
        <v>0</v>
      </c>
      <c r="H142" s="277">
        <f>IF(AND(Planungsübersicht!$F171&gt;1990,TYPE(Planungsübersicht!$F171)=1),Planungsübersicht!J171," ")</f>
        <v>0</v>
      </c>
    </row>
    <row r="143" spans="2:8" ht="12">
      <c r="B143" s="277" t="str">
        <f>IF(AND(Planungsübersicht!$F172&gt;1990,TYPE(Planungsübersicht!$F172)=1),Planungsübersicht!C172," ")</f>
        <v> </v>
      </c>
      <c r="C143" s="277" t="str">
        <f>IF(AND(Planungsübersicht!$F172&gt;1990,TYPE(Planungsübersicht!$F172)=1),Planungsübersicht!D172," ")</f>
        <v> </v>
      </c>
      <c r="D143" s="277" t="str">
        <f>IF(AND(Planungsübersicht!$F172&gt;1990,TYPE(Planungsübersicht!$F172)=1),Planungsübersicht!F172," ")</f>
        <v> </v>
      </c>
      <c r="E143" s="278" t="str">
        <f>IF(AND(Planungsübersicht!$F172&gt;1990,TYPE(Planungsübersicht!$F172)=1),Planungsübersicht!G172," ")</f>
        <v> </v>
      </c>
      <c r="F143" s="277" t="str">
        <f>IF(AND(Planungsübersicht!$F172&gt;1990,TYPE(Planungsübersicht!$F172)=1),Planungsübersicht!H172," ")</f>
        <v> </v>
      </c>
      <c r="G143" s="277" t="str">
        <f>IF(AND(Planungsübersicht!$F172&gt;1990,TYPE(Planungsübersicht!$F172)=1),Planungsübersicht!I172," ")</f>
        <v> </v>
      </c>
      <c r="H143" s="277" t="str">
        <f>IF(AND(Planungsübersicht!$F172&gt;1990,TYPE(Planungsübersicht!$F172)=1),Planungsübersicht!J172," ")</f>
        <v> </v>
      </c>
    </row>
    <row r="144" spans="2:8" ht="12">
      <c r="B144" s="277" t="str">
        <f>IF(AND(Planungsübersicht!$F173&gt;1990,TYPE(Planungsübersicht!$F173)=1),Planungsübersicht!C173," ")</f>
        <v> </v>
      </c>
      <c r="C144" s="277" t="str">
        <f>IF(AND(Planungsübersicht!$F173&gt;1990,TYPE(Planungsübersicht!$F173)=1),Planungsübersicht!D173," ")</f>
        <v> </v>
      </c>
      <c r="D144" s="277" t="str">
        <f>IF(AND(Planungsübersicht!$F173&gt;1990,TYPE(Planungsübersicht!$F173)=1),Planungsübersicht!F173," ")</f>
        <v> </v>
      </c>
      <c r="E144" s="278" t="str">
        <f>IF(AND(Planungsübersicht!$F173&gt;1990,TYPE(Planungsübersicht!$F173)=1),Planungsübersicht!G173," ")</f>
        <v> </v>
      </c>
      <c r="F144" s="277" t="str">
        <f>IF(AND(Planungsübersicht!$F173&gt;1990,TYPE(Planungsübersicht!$F173)=1),Planungsübersicht!H173," ")</f>
        <v> </v>
      </c>
      <c r="G144" s="277" t="str">
        <f>IF(AND(Planungsübersicht!$F173&gt;1990,TYPE(Planungsübersicht!$F173)=1),Planungsübersicht!I173," ")</f>
        <v> </v>
      </c>
      <c r="H144" s="277" t="str">
        <f>IF(AND(Planungsübersicht!$F173&gt;1990,TYPE(Planungsübersicht!$F173)=1),Planungsübersicht!J173," ")</f>
        <v> </v>
      </c>
    </row>
    <row r="145" spans="2:8" ht="12">
      <c r="B145" s="277" t="str">
        <f>IF(AND(Planungsübersicht!$F174&gt;1990,TYPE(Planungsübersicht!$F174)=1),Planungsübersicht!C174," ")</f>
        <v> </v>
      </c>
      <c r="C145" s="277" t="str">
        <f>IF(AND(Planungsübersicht!$F174&gt;1990,TYPE(Planungsübersicht!$F174)=1),Planungsübersicht!D174," ")</f>
        <v> </v>
      </c>
      <c r="D145" s="277" t="str">
        <f>IF(AND(Planungsübersicht!$F174&gt;1990,TYPE(Planungsübersicht!$F174)=1),Planungsübersicht!F174," ")</f>
        <v> </v>
      </c>
      <c r="E145" s="278" t="str">
        <f>IF(AND(Planungsübersicht!$F174&gt;1990,TYPE(Planungsübersicht!$F174)=1),Planungsübersicht!G174," ")</f>
        <v> </v>
      </c>
      <c r="F145" s="277" t="str">
        <f>IF(AND(Planungsübersicht!$F174&gt;1990,TYPE(Planungsübersicht!$F174)=1),Planungsübersicht!H174," ")</f>
        <v> </v>
      </c>
      <c r="G145" s="277" t="str">
        <f>IF(AND(Planungsübersicht!$F174&gt;1990,TYPE(Planungsübersicht!$F174)=1),Planungsübersicht!I174," ")</f>
        <v> </v>
      </c>
      <c r="H145" s="277" t="str">
        <f>IF(AND(Planungsübersicht!$F174&gt;1990,TYPE(Planungsübersicht!$F174)=1),Planungsübersicht!J174," ")</f>
        <v> </v>
      </c>
    </row>
    <row r="146" spans="2:8" ht="12">
      <c r="B146" s="277" t="str">
        <f>IF(AND(Planungsübersicht!$F175&gt;1990,TYPE(Planungsübersicht!$F175)=1),Planungsübersicht!C175," ")</f>
        <v> </v>
      </c>
      <c r="C146" s="277" t="str">
        <f>IF(AND(Planungsübersicht!$F175&gt;1990,TYPE(Planungsübersicht!$F175)=1),Planungsübersicht!D175," ")</f>
        <v> </v>
      </c>
      <c r="D146" s="277" t="str">
        <f>IF(AND(Planungsübersicht!$F175&gt;1990,TYPE(Planungsübersicht!$F175)=1),Planungsübersicht!F175," ")</f>
        <v> </v>
      </c>
      <c r="E146" s="278" t="str">
        <f>IF(AND(Planungsübersicht!$F175&gt;1990,TYPE(Planungsübersicht!$F175)=1),Planungsübersicht!G175," ")</f>
        <v> </v>
      </c>
      <c r="F146" s="277" t="str">
        <f>IF(AND(Planungsübersicht!$F175&gt;1990,TYPE(Planungsübersicht!$F175)=1),Planungsübersicht!H175," ")</f>
        <v> </v>
      </c>
      <c r="G146" s="277" t="str">
        <f>IF(AND(Planungsübersicht!$F175&gt;1990,TYPE(Planungsübersicht!$F175)=1),Planungsübersicht!I175," ")</f>
        <v> </v>
      </c>
      <c r="H146" s="277" t="str">
        <f>IF(AND(Planungsübersicht!$F175&gt;1990,TYPE(Planungsübersicht!$F175)=1),Planungsübersicht!J175," ")</f>
        <v> </v>
      </c>
    </row>
    <row r="147" spans="2:8" ht="12">
      <c r="B147" s="277" t="str">
        <f>IF(AND(Planungsübersicht!$F176&gt;1990,TYPE(Planungsübersicht!$F176)=1),Planungsübersicht!C176," ")</f>
        <v> </v>
      </c>
      <c r="C147" s="277" t="str">
        <f>IF(AND(Planungsübersicht!$F176&gt;1990,TYPE(Planungsübersicht!$F176)=1),Planungsübersicht!D176," ")</f>
        <v> </v>
      </c>
      <c r="D147" s="277" t="str">
        <f>IF(AND(Planungsübersicht!$F176&gt;1990,TYPE(Planungsübersicht!$F176)=1),Planungsübersicht!F176," ")</f>
        <v> </v>
      </c>
      <c r="E147" s="278" t="str">
        <f>IF(AND(Planungsübersicht!$F176&gt;1990,TYPE(Planungsübersicht!$F176)=1),Planungsübersicht!G176," ")</f>
        <v> </v>
      </c>
      <c r="F147" s="277" t="str">
        <f>IF(AND(Planungsübersicht!$F176&gt;1990,TYPE(Planungsübersicht!$F176)=1),Planungsübersicht!H176," ")</f>
        <v> </v>
      </c>
      <c r="G147" s="277" t="str">
        <f>IF(AND(Planungsübersicht!$F176&gt;1990,TYPE(Planungsübersicht!$F176)=1),Planungsübersicht!I176," ")</f>
        <v> </v>
      </c>
      <c r="H147" s="277" t="str">
        <f>IF(AND(Planungsübersicht!$F176&gt;1990,TYPE(Planungsübersicht!$F176)=1),Planungsübersicht!J176," ")</f>
        <v> </v>
      </c>
    </row>
    <row r="148" spans="2:8" ht="12">
      <c r="B148" s="277" t="str">
        <f>IF(AND(Planungsübersicht!$F177&gt;1990,TYPE(Planungsübersicht!$F177)=1),Planungsübersicht!C177," ")</f>
        <v> </v>
      </c>
      <c r="C148" s="277" t="str">
        <f>IF(AND(Planungsübersicht!$F177&gt;1990,TYPE(Planungsübersicht!$F177)=1),Planungsübersicht!D177," ")</f>
        <v> </v>
      </c>
      <c r="D148" s="277" t="str">
        <f>IF(AND(Planungsübersicht!$F177&gt;1990,TYPE(Planungsübersicht!$F177)=1),Planungsübersicht!F177," ")</f>
        <v> </v>
      </c>
      <c r="E148" s="278" t="str">
        <f>IF(AND(Planungsübersicht!$F177&gt;1990,TYPE(Planungsübersicht!$F177)=1),Planungsübersicht!G177," ")</f>
        <v> </v>
      </c>
      <c r="F148" s="277" t="str">
        <f>IF(AND(Planungsübersicht!$F177&gt;1990,TYPE(Planungsübersicht!$F177)=1),Planungsübersicht!H177," ")</f>
        <v> </v>
      </c>
      <c r="G148" s="277" t="str">
        <f>IF(AND(Planungsübersicht!$F177&gt;1990,TYPE(Planungsübersicht!$F177)=1),Planungsübersicht!I177," ")</f>
        <v> </v>
      </c>
      <c r="H148" s="277" t="str">
        <f>IF(AND(Planungsübersicht!$F177&gt;1990,TYPE(Planungsübersicht!$F177)=1),Planungsübersicht!J177," ")</f>
        <v> </v>
      </c>
    </row>
    <row r="149" spans="2:8" ht="12">
      <c r="B149" s="277" t="str">
        <f>IF(AND(Planungsübersicht!$F178&gt;1990,TYPE(Planungsübersicht!$F178)=1),Planungsübersicht!C178," ")</f>
        <v> </v>
      </c>
      <c r="C149" s="277" t="str">
        <f>IF(AND(Planungsübersicht!$F178&gt;1990,TYPE(Planungsübersicht!$F178)=1),Planungsübersicht!D178," ")</f>
        <v> </v>
      </c>
      <c r="D149" s="277" t="str">
        <f>IF(AND(Planungsübersicht!$F178&gt;1990,TYPE(Planungsübersicht!$F178)=1),Planungsübersicht!F178," ")</f>
        <v> </v>
      </c>
      <c r="E149" s="278" t="str">
        <f>IF(AND(Planungsübersicht!$F178&gt;1990,TYPE(Planungsübersicht!$F178)=1),Planungsübersicht!G178," ")</f>
        <v> </v>
      </c>
      <c r="F149" s="277" t="str">
        <f>IF(AND(Planungsübersicht!$F178&gt;1990,TYPE(Planungsübersicht!$F178)=1),Planungsübersicht!H178," ")</f>
        <v> </v>
      </c>
      <c r="G149" s="277" t="str">
        <f>IF(AND(Planungsübersicht!$F178&gt;1990,TYPE(Planungsübersicht!$F178)=1),Planungsübersicht!I178," ")</f>
        <v> </v>
      </c>
      <c r="H149" s="277" t="str">
        <f>IF(AND(Planungsübersicht!$F178&gt;1990,TYPE(Planungsübersicht!$F178)=1),Planungsübersicht!J178," ")</f>
        <v> </v>
      </c>
    </row>
    <row r="150" spans="2:8" ht="12">
      <c r="B150" s="277" t="str">
        <f>IF(AND(Planungsübersicht!$F179&gt;1990,TYPE(Planungsübersicht!$F179)=1),Planungsübersicht!C179," ")</f>
        <v> </v>
      </c>
      <c r="C150" s="277" t="str">
        <f>IF(AND(Planungsübersicht!$F179&gt;1990,TYPE(Planungsübersicht!$F179)=1),Planungsübersicht!D179," ")</f>
        <v> </v>
      </c>
      <c r="D150" s="277" t="str">
        <f>IF(AND(Planungsübersicht!$F179&gt;1990,TYPE(Planungsübersicht!$F179)=1),Planungsübersicht!F179," ")</f>
        <v> </v>
      </c>
      <c r="E150" s="278" t="str">
        <f>IF(AND(Planungsübersicht!$F179&gt;1990,TYPE(Planungsübersicht!$F179)=1),Planungsübersicht!G179," ")</f>
        <v> </v>
      </c>
      <c r="F150" s="277" t="str">
        <f>IF(AND(Planungsübersicht!$F179&gt;1990,TYPE(Planungsübersicht!$F179)=1),Planungsübersicht!H179," ")</f>
        <v> </v>
      </c>
      <c r="G150" s="277" t="str">
        <f>IF(AND(Planungsübersicht!$F179&gt;1990,TYPE(Planungsübersicht!$F179)=1),Planungsübersicht!I179," ")</f>
        <v> </v>
      </c>
      <c r="H150" s="277" t="str">
        <f>IF(AND(Planungsübersicht!$F179&gt;1990,TYPE(Planungsübersicht!$F179)=1),Planungsübersicht!J179," ")</f>
        <v> </v>
      </c>
    </row>
    <row r="151" spans="2:8" ht="12">
      <c r="B151" s="277" t="str">
        <f>IF(AND(Planungsübersicht!$F180&gt;1990,TYPE(Planungsübersicht!$F180)=1),Planungsübersicht!C180," ")</f>
        <v> </v>
      </c>
      <c r="C151" s="277" t="str">
        <f>IF(AND(Planungsübersicht!$F180&gt;1990,TYPE(Planungsübersicht!$F180)=1),Planungsübersicht!D180," ")</f>
        <v> </v>
      </c>
      <c r="D151" s="277" t="str">
        <f>IF(AND(Planungsübersicht!$F180&gt;1990,TYPE(Planungsübersicht!$F180)=1),Planungsübersicht!F180," ")</f>
        <v> </v>
      </c>
      <c r="E151" s="278" t="str">
        <f>IF(AND(Planungsübersicht!$F180&gt;1990,TYPE(Planungsübersicht!$F180)=1),Planungsübersicht!G180," ")</f>
        <v> </v>
      </c>
      <c r="F151" s="277" t="str">
        <f>IF(AND(Planungsübersicht!$F180&gt;1990,TYPE(Planungsübersicht!$F180)=1),Planungsübersicht!H180," ")</f>
        <v> </v>
      </c>
      <c r="G151" s="277" t="str">
        <f>IF(AND(Planungsübersicht!$F180&gt;1990,TYPE(Planungsübersicht!$F180)=1),Planungsübersicht!I180," ")</f>
        <v> </v>
      </c>
      <c r="H151" s="277" t="str">
        <f>IF(AND(Planungsübersicht!$F180&gt;1990,TYPE(Planungsübersicht!$F180)=1),Planungsübersicht!J180," ")</f>
        <v> </v>
      </c>
    </row>
    <row r="152" spans="2:8" ht="12">
      <c r="B152" s="277" t="str">
        <f>IF(AND(Planungsübersicht!$F181&gt;1990,TYPE(Planungsübersicht!$F181)=1),Planungsübersicht!C181," ")</f>
        <v> </v>
      </c>
      <c r="C152" s="277" t="str">
        <f>IF(AND(Planungsübersicht!$F181&gt;1990,TYPE(Planungsübersicht!$F181)=1),Planungsübersicht!D181," ")</f>
        <v> </v>
      </c>
      <c r="D152" s="277" t="str">
        <f>IF(AND(Planungsübersicht!$F181&gt;1990,TYPE(Planungsübersicht!$F181)=1),Planungsübersicht!F181," ")</f>
        <v> </v>
      </c>
      <c r="E152" s="278" t="str">
        <f>IF(AND(Planungsübersicht!$F181&gt;1990,TYPE(Planungsübersicht!$F181)=1),Planungsübersicht!G181," ")</f>
        <v> </v>
      </c>
      <c r="F152" s="277" t="str">
        <f>IF(AND(Planungsübersicht!$F181&gt;1990,TYPE(Planungsübersicht!$F181)=1),Planungsübersicht!H181," ")</f>
        <v> </v>
      </c>
      <c r="G152" s="277" t="str">
        <f>IF(AND(Planungsübersicht!$F181&gt;1990,TYPE(Planungsübersicht!$F181)=1),Planungsübersicht!I181," ")</f>
        <v> </v>
      </c>
      <c r="H152" s="277" t="str">
        <f>IF(AND(Planungsübersicht!$F181&gt;1990,TYPE(Planungsübersicht!$F181)=1),Planungsübersicht!J181," ")</f>
        <v> </v>
      </c>
    </row>
    <row r="153" spans="2:8" ht="12">
      <c r="B153" s="277" t="str">
        <f>IF(AND(Planungsübersicht!$F182&gt;1990,TYPE(Planungsübersicht!$F182)=1),Planungsübersicht!C182," ")</f>
        <v> </v>
      </c>
      <c r="C153" s="277" t="str">
        <f>IF(AND(Planungsübersicht!$F182&gt;1990,TYPE(Planungsübersicht!$F182)=1),Planungsübersicht!D182," ")</f>
        <v> </v>
      </c>
      <c r="D153" s="277" t="str">
        <f>IF(AND(Planungsübersicht!$F182&gt;1990,TYPE(Planungsübersicht!$F182)=1),Planungsübersicht!F182," ")</f>
        <v> </v>
      </c>
      <c r="E153" s="278" t="str">
        <f>IF(AND(Planungsübersicht!$F182&gt;1990,TYPE(Planungsübersicht!$F182)=1),Planungsübersicht!G182," ")</f>
        <v> </v>
      </c>
      <c r="F153" s="277" t="str">
        <f>IF(AND(Planungsübersicht!$F182&gt;1990,TYPE(Planungsübersicht!$F182)=1),Planungsübersicht!H182," ")</f>
        <v> </v>
      </c>
      <c r="G153" s="277" t="str">
        <f>IF(AND(Planungsübersicht!$F182&gt;1990,TYPE(Planungsübersicht!$F182)=1),Planungsübersicht!I182," ")</f>
        <v> </v>
      </c>
      <c r="H153" s="277" t="str">
        <f>IF(AND(Planungsübersicht!$F182&gt;1990,TYPE(Planungsübersicht!$F182)=1),Planungsübersicht!J182," ")</f>
        <v> </v>
      </c>
    </row>
    <row r="154" spans="2:8" ht="12">
      <c r="B154" s="277" t="str">
        <f>IF(AND(Planungsübersicht!$F183&gt;1990,TYPE(Planungsübersicht!$F183)=1),Planungsübersicht!C183," ")</f>
        <v> </v>
      </c>
      <c r="C154" s="277" t="str">
        <f>IF(AND(Planungsübersicht!$F183&gt;1990,TYPE(Planungsübersicht!$F183)=1),Planungsübersicht!D183," ")</f>
        <v> </v>
      </c>
      <c r="D154" s="277" t="str">
        <f>IF(AND(Planungsübersicht!$F183&gt;1990,TYPE(Planungsübersicht!$F183)=1),Planungsübersicht!F183," ")</f>
        <v> </v>
      </c>
      <c r="E154" s="278" t="str">
        <f>IF(AND(Planungsübersicht!$F183&gt;1990,TYPE(Planungsübersicht!$F183)=1),Planungsübersicht!G183," ")</f>
        <v> </v>
      </c>
      <c r="F154" s="277" t="str">
        <f>IF(AND(Planungsübersicht!$F183&gt;1990,TYPE(Planungsübersicht!$F183)=1),Planungsübersicht!H183," ")</f>
        <v> </v>
      </c>
      <c r="G154" s="277" t="str">
        <f>IF(AND(Planungsübersicht!$F183&gt;1990,TYPE(Planungsübersicht!$F183)=1),Planungsübersicht!I183," ")</f>
        <v> </v>
      </c>
      <c r="H154" s="277" t="str">
        <f>IF(AND(Planungsübersicht!$F183&gt;1990,TYPE(Planungsübersicht!$F183)=1),Planungsübersicht!J183," ")</f>
        <v> </v>
      </c>
    </row>
    <row r="155" spans="2:8" ht="12">
      <c r="B155" s="277" t="str">
        <f>IF(AND(Planungsübersicht!$F184&gt;1990,TYPE(Planungsübersicht!$F184)=1),Planungsübersicht!C184," ")</f>
        <v> </v>
      </c>
      <c r="C155" s="277" t="str">
        <f>IF(AND(Planungsübersicht!$F184&gt;1990,TYPE(Planungsübersicht!$F184)=1),Planungsübersicht!D184," ")</f>
        <v> </v>
      </c>
      <c r="D155" s="277" t="str">
        <f>IF(AND(Planungsübersicht!$F184&gt;1990,TYPE(Planungsübersicht!$F184)=1),Planungsübersicht!F184," ")</f>
        <v> </v>
      </c>
      <c r="E155" s="278" t="str">
        <f>IF(AND(Planungsübersicht!$F184&gt;1990,TYPE(Planungsübersicht!$F184)=1),Planungsübersicht!G184," ")</f>
        <v> </v>
      </c>
      <c r="F155" s="277" t="str">
        <f>IF(AND(Planungsübersicht!$F184&gt;1990,TYPE(Planungsübersicht!$F184)=1),Planungsübersicht!H184," ")</f>
        <v> </v>
      </c>
      <c r="G155" s="277" t="str">
        <f>IF(AND(Planungsübersicht!$F184&gt;1990,TYPE(Planungsübersicht!$F184)=1),Planungsübersicht!I184," ")</f>
        <v> </v>
      </c>
      <c r="H155" s="277" t="str">
        <f>IF(AND(Planungsübersicht!$F184&gt;1990,TYPE(Planungsübersicht!$F184)=1),Planungsübersicht!J184," ")</f>
        <v> </v>
      </c>
    </row>
    <row r="156" spans="2:8" ht="12">
      <c r="B156" s="277" t="str">
        <f>IF(AND(Planungsübersicht!$F185&gt;1990,TYPE(Planungsübersicht!$F185)=1),Planungsübersicht!C185," ")</f>
        <v> </v>
      </c>
      <c r="C156" s="277" t="str">
        <f>IF(AND(Planungsübersicht!$F185&gt;1990,TYPE(Planungsübersicht!$F185)=1),Planungsübersicht!D185," ")</f>
        <v> </v>
      </c>
      <c r="D156" s="277" t="str">
        <f>IF(AND(Planungsübersicht!$F185&gt;1990,TYPE(Planungsübersicht!$F185)=1),Planungsübersicht!F185," ")</f>
        <v> </v>
      </c>
      <c r="E156" s="278" t="str">
        <f>IF(AND(Planungsübersicht!$F185&gt;1990,TYPE(Planungsübersicht!$F185)=1),Planungsübersicht!G185," ")</f>
        <v> </v>
      </c>
      <c r="F156" s="277" t="str">
        <f>IF(AND(Planungsübersicht!$F185&gt;1990,TYPE(Planungsübersicht!$F185)=1),Planungsübersicht!H185," ")</f>
        <v> </v>
      </c>
      <c r="G156" s="277" t="str">
        <f>IF(AND(Planungsübersicht!$F185&gt;1990,TYPE(Planungsübersicht!$F185)=1),Planungsübersicht!I185," ")</f>
        <v> </v>
      </c>
      <c r="H156" s="277" t="str">
        <f>IF(AND(Planungsübersicht!$F185&gt;1990,TYPE(Planungsübersicht!$F185)=1),Planungsübersicht!J185," ")</f>
        <v> </v>
      </c>
    </row>
    <row r="157" spans="2:8" ht="12">
      <c r="B157" s="277" t="str">
        <f>IF(AND(Planungsübersicht!$F186&gt;1990,TYPE(Planungsübersicht!$F186)=1),Planungsübersicht!C186," ")</f>
        <v> </v>
      </c>
      <c r="C157" s="277" t="str">
        <f>IF(AND(Planungsübersicht!$F186&gt;1990,TYPE(Planungsübersicht!$F186)=1),Planungsübersicht!D186," ")</f>
        <v> </v>
      </c>
      <c r="D157" s="277" t="str">
        <f>IF(AND(Planungsübersicht!$F186&gt;1990,TYPE(Planungsübersicht!$F186)=1),Planungsübersicht!F186," ")</f>
        <v> </v>
      </c>
      <c r="E157" s="278" t="str">
        <f>IF(AND(Planungsübersicht!$F186&gt;1990,TYPE(Planungsübersicht!$F186)=1),Planungsübersicht!G186," ")</f>
        <v> </v>
      </c>
      <c r="F157" s="277" t="str">
        <f>IF(AND(Planungsübersicht!$F186&gt;1990,TYPE(Planungsübersicht!$F186)=1),Planungsübersicht!H186," ")</f>
        <v> </v>
      </c>
      <c r="G157" s="277" t="str">
        <f>IF(AND(Planungsübersicht!$F186&gt;1990,TYPE(Planungsübersicht!$F186)=1),Planungsübersicht!I186," ")</f>
        <v> </v>
      </c>
      <c r="H157" s="277" t="str">
        <f>IF(AND(Planungsübersicht!$F186&gt;1990,TYPE(Planungsübersicht!$F186)=1),Planungsübersicht!J186," ")</f>
        <v> </v>
      </c>
    </row>
    <row r="158" spans="2:8" ht="12">
      <c r="B158" s="277" t="str">
        <f>IF(AND(Planungsübersicht!$F187&gt;1990,TYPE(Planungsübersicht!$F187)=1),Planungsübersicht!C187," ")</f>
        <v> </v>
      </c>
      <c r="C158" s="277" t="str">
        <f>IF(AND(Planungsübersicht!$F187&gt;1990,TYPE(Planungsübersicht!$F187)=1),Planungsübersicht!D187," ")</f>
        <v> </v>
      </c>
      <c r="D158" s="277" t="str">
        <f>IF(AND(Planungsübersicht!$F187&gt;1990,TYPE(Planungsübersicht!$F187)=1),Planungsübersicht!F187," ")</f>
        <v> </v>
      </c>
      <c r="E158" s="278" t="str">
        <f>IF(AND(Planungsübersicht!$F187&gt;1990,TYPE(Planungsübersicht!$F187)=1),Planungsübersicht!G187," ")</f>
        <v> </v>
      </c>
      <c r="F158" s="277" t="str">
        <f>IF(AND(Planungsübersicht!$F187&gt;1990,TYPE(Planungsübersicht!$F187)=1),Planungsübersicht!H187," ")</f>
        <v> </v>
      </c>
      <c r="G158" s="277" t="str">
        <f>IF(AND(Planungsübersicht!$F187&gt;1990,TYPE(Planungsübersicht!$F187)=1),Planungsübersicht!I187," ")</f>
        <v> </v>
      </c>
      <c r="H158" s="277" t="str">
        <f>IF(AND(Planungsübersicht!$F187&gt;1990,TYPE(Planungsübersicht!$F187)=1),Planungsübersicht!J187," ")</f>
        <v> </v>
      </c>
    </row>
    <row r="159" spans="2:8" ht="12">
      <c r="B159" s="277" t="str">
        <f>IF(AND(Planungsübersicht!$F188&gt;1990,TYPE(Planungsübersicht!$F188)=1),Planungsübersicht!C188," ")</f>
        <v> </v>
      </c>
      <c r="C159" s="277" t="str">
        <f>IF(AND(Planungsübersicht!$F188&gt;1990,TYPE(Planungsübersicht!$F188)=1),Planungsübersicht!D188," ")</f>
        <v> </v>
      </c>
      <c r="D159" s="277" t="str">
        <f>IF(AND(Planungsübersicht!$F188&gt;1990,TYPE(Planungsübersicht!$F188)=1),Planungsübersicht!F188," ")</f>
        <v> </v>
      </c>
      <c r="E159" s="278" t="str">
        <f>IF(AND(Planungsübersicht!$F188&gt;1990,TYPE(Planungsübersicht!$F188)=1),Planungsübersicht!G188," ")</f>
        <v> </v>
      </c>
      <c r="F159" s="277" t="str">
        <f>IF(AND(Planungsübersicht!$F188&gt;1990,TYPE(Planungsübersicht!$F188)=1),Planungsübersicht!H188," ")</f>
        <v> </v>
      </c>
      <c r="G159" s="277" t="str">
        <f>IF(AND(Planungsübersicht!$F188&gt;1990,TYPE(Planungsübersicht!$F188)=1),Planungsübersicht!I188," ")</f>
        <v> </v>
      </c>
      <c r="H159" s="277" t="str">
        <f>IF(AND(Planungsübersicht!$F188&gt;1990,TYPE(Planungsübersicht!$F188)=1),Planungsübersicht!J188," ")</f>
        <v> </v>
      </c>
    </row>
    <row r="160" spans="2:8" ht="12">
      <c r="B160" s="277" t="str">
        <f>IF(AND(Planungsübersicht!$F189&gt;1990,TYPE(Planungsübersicht!$F189)=1),Planungsübersicht!C189," ")</f>
        <v> </v>
      </c>
      <c r="C160" s="277" t="str">
        <f>IF(AND(Planungsübersicht!$F189&gt;1990,TYPE(Planungsübersicht!$F189)=1),Planungsübersicht!D189," ")</f>
        <v> </v>
      </c>
      <c r="D160" s="277" t="str">
        <f>IF(AND(Planungsübersicht!$F189&gt;1990,TYPE(Planungsübersicht!$F189)=1),Planungsübersicht!F189," ")</f>
        <v> </v>
      </c>
      <c r="E160" s="278" t="str">
        <f>IF(AND(Planungsübersicht!$F189&gt;1990,TYPE(Planungsübersicht!$F189)=1),Planungsübersicht!G189," ")</f>
        <v> </v>
      </c>
      <c r="F160" s="277" t="str">
        <f>IF(AND(Planungsübersicht!$F189&gt;1990,TYPE(Planungsübersicht!$F189)=1),Planungsübersicht!H189," ")</f>
        <v> </v>
      </c>
      <c r="G160" s="277" t="str">
        <f>IF(AND(Planungsübersicht!$F189&gt;1990,TYPE(Planungsübersicht!$F189)=1),Planungsübersicht!I189," ")</f>
        <v> </v>
      </c>
      <c r="H160" s="277" t="str">
        <f>IF(AND(Planungsübersicht!$F189&gt;1990,TYPE(Planungsübersicht!$F189)=1),Planungsübersicht!J189," ")</f>
        <v> </v>
      </c>
    </row>
    <row r="161" spans="2:8" ht="12">
      <c r="B161" s="277" t="str">
        <f>IF(AND(Planungsübersicht!$F190&gt;1990,TYPE(Planungsübersicht!$F190)=1),Planungsübersicht!C190," ")</f>
        <v> </v>
      </c>
      <c r="C161" s="277" t="str">
        <f>IF(AND(Planungsübersicht!$F190&gt;1990,TYPE(Planungsübersicht!$F190)=1),Planungsübersicht!D190," ")</f>
        <v> </v>
      </c>
      <c r="D161" s="277" t="str">
        <f>IF(AND(Planungsübersicht!$F190&gt;1990,TYPE(Planungsübersicht!$F190)=1),Planungsübersicht!F190," ")</f>
        <v> </v>
      </c>
      <c r="E161" s="278" t="str">
        <f>IF(AND(Planungsübersicht!$F190&gt;1990,TYPE(Planungsübersicht!$F190)=1),Planungsübersicht!G190," ")</f>
        <v> </v>
      </c>
      <c r="F161" s="277" t="str">
        <f>IF(AND(Planungsübersicht!$F190&gt;1990,TYPE(Planungsübersicht!$F190)=1),Planungsübersicht!H190," ")</f>
        <v> </v>
      </c>
      <c r="G161" s="277" t="str">
        <f>IF(AND(Planungsübersicht!$F190&gt;1990,TYPE(Planungsübersicht!$F190)=1),Planungsübersicht!I190," ")</f>
        <v> </v>
      </c>
      <c r="H161" s="277" t="str">
        <f>IF(AND(Planungsübersicht!$F190&gt;1990,TYPE(Planungsübersicht!$F190)=1),Planungsübersicht!J190," ")</f>
        <v> </v>
      </c>
    </row>
    <row r="162" spans="2:8" ht="12">
      <c r="B162" s="277" t="str">
        <f>IF(AND(Planungsübersicht!$F191&gt;1990,TYPE(Planungsübersicht!$F191)=1),Planungsübersicht!C191," ")</f>
        <v> </v>
      </c>
      <c r="C162" s="277" t="str">
        <f>IF(AND(Planungsübersicht!$F191&gt;1990,TYPE(Planungsübersicht!$F191)=1),Planungsübersicht!D191," ")</f>
        <v> </v>
      </c>
      <c r="D162" s="277" t="str">
        <f>IF(AND(Planungsübersicht!$F191&gt;1990,TYPE(Planungsübersicht!$F191)=1),Planungsübersicht!F191," ")</f>
        <v> </v>
      </c>
      <c r="E162" s="278" t="str">
        <f>IF(AND(Planungsübersicht!$F191&gt;1990,TYPE(Planungsübersicht!$F191)=1),Planungsübersicht!G191," ")</f>
        <v> </v>
      </c>
      <c r="F162" s="277" t="str">
        <f>IF(AND(Planungsübersicht!$F191&gt;1990,TYPE(Planungsübersicht!$F191)=1),Planungsübersicht!H191," ")</f>
        <v> </v>
      </c>
      <c r="G162" s="277" t="str">
        <f>IF(AND(Planungsübersicht!$F191&gt;1990,TYPE(Planungsübersicht!$F191)=1),Planungsübersicht!I191," ")</f>
        <v> </v>
      </c>
      <c r="H162" s="277" t="str">
        <f>IF(AND(Planungsübersicht!$F191&gt;1990,TYPE(Planungsübersicht!$F191)=1),Planungsübersicht!J191," ")</f>
        <v> </v>
      </c>
    </row>
    <row r="163" spans="2:8" ht="12">
      <c r="B163" s="277" t="str">
        <f>IF(AND(Planungsübersicht!$F192&gt;1990,TYPE(Planungsübersicht!$F192)=1),Planungsübersicht!C192," ")</f>
        <v> </v>
      </c>
      <c r="C163" s="277" t="str">
        <f>IF(AND(Planungsübersicht!$F192&gt;1990,TYPE(Planungsübersicht!$F192)=1),Planungsübersicht!D192," ")</f>
        <v> </v>
      </c>
      <c r="D163" s="277" t="str">
        <f>IF(AND(Planungsübersicht!$F192&gt;1990,TYPE(Planungsübersicht!$F192)=1),Planungsübersicht!F192," ")</f>
        <v> </v>
      </c>
      <c r="E163" s="278" t="str">
        <f>IF(AND(Planungsübersicht!$F192&gt;1990,TYPE(Planungsübersicht!$F192)=1),Planungsübersicht!G192," ")</f>
        <v> </v>
      </c>
      <c r="F163" s="277" t="str">
        <f>IF(AND(Planungsübersicht!$F192&gt;1990,TYPE(Planungsübersicht!$F192)=1),Planungsübersicht!H192," ")</f>
        <v> </v>
      </c>
      <c r="G163" s="277" t="str">
        <f>IF(AND(Planungsübersicht!$F192&gt;1990,TYPE(Planungsübersicht!$F192)=1),Planungsübersicht!I192," ")</f>
        <v> </v>
      </c>
      <c r="H163" s="277" t="str">
        <f>IF(AND(Planungsübersicht!$F192&gt;1990,TYPE(Planungsübersicht!$F192)=1),Planungsübersicht!J192," ")</f>
        <v> </v>
      </c>
    </row>
    <row r="164" spans="2:8" ht="12">
      <c r="B164" s="277" t="str">
        <f>IF(AND(Planungsübersicht!$F193&gt;1990,TYPE(Planungsübersicht!$F193)=1),Planungsübersicht!C193," ")</f>
        <v> </v>
      </c>
      <c r="C164" s="277" t="str">
        <f>IF(AND(Planungsübersicht!$F193&gt;1990,TYPE(Planungsübersicht!$F193)=1),Planungsübersicht!D193," ")</f>
        <v> </v>
      </c>
      <c r="D164" s="277" t="str">
        <f>IF(AND(Planungsübersicht!$F193&gt;1990,TYPE(Planungsübersicht!$F193)=1),Planungsübersicht!F193," ")</f>
        <v> </v>
      </c>
      <c r="E164" s="278" t="str">
        <f>IF(AND(Planungsübersicht!$F193&gt;1990,TYPE(Planungsübersicht!$F193)=1),Planungsübersicht!G193," ")</f>
        <v> </v>
      </c>
      <c r="F164" s="277" t="str">
        <f>IF(AND(Planungsübersicht!$F193&gt;1990,TYPE(Planungsübersicht!$F193)=1),Planungsübersicht!H193," ")</f>
        <v> </v>
      </c>
      <c r="G164" s="277" t="str">
        <f>IF(AND(Planungsübersicht!$F193&gt;1990,TYPE(Planungsübersicht!$F193)=1),Planungsübersicht!I193," ")</f>
        <v> </v>
      </c>
      <c r="H164" s="277" t="str">
        <f>IF(AND(Planungsübersicht!$F193&gt;1990,TYPE(Planungsübersicht!$F193)=1),Planungsübersicht!J193," ")</f>
        <v> </v>
      </c>
    </row>
    <row r="165" spans="2:8" ht="12">
      <c r="B165" s="277" t="str">
        <f>IF(AND(Planungsübersicht!$F194&gt;1990,TYPE(Planungsübersicht!$F194)=1),Planungsübersicht!C194," ")</f>
        <v> </v>
      </c>
      <c r="C165" s="277" t="str">
        <f>IF(AND(Planungsübersicht!$F194&gt;1990,TYPE(Planungsübersicht!$F194)=1),Planungsübersicht!D194," ")</f>
        <v> </v>
      </c>
      <c r="D165" s="277" t="str">
        <f>IF(AND(Planungsübersicht!$F194&gt;1990,TYPE(Planungsübersicht!$F194)=1),Planungsübersicht!F194," ")</f>
        <v> </v>
      </c>
      <c r="E165" s="278" t="str">
        <f>IF(AND(Planungsübersicht!$F194&gt;1990,TYPE(Planungsübersicht!$F194)=1),Planungsübersicht!G194," ")</f>
        <v> </v>
      </c>
      <c r="F165" s="277" t="str">
        <f>IF(AND(Planungsübersicht!$F194&gt;1990,TYPE(Planungsübersicht!$F194)=1),Planungsübersicht!H194," ")</f>
        <v> </v>
      </c>
      <c r="G165" s="277" t="str">
        <f>IF(AND(Planungsübersicht!$F194&gt;1990,TYPE(Planungsübersicht!$F194)=1),Planungsübersicht!I194," ")</f>
        <v> </v>
      </c>
      <c r="H165" s="277" t="str">
        <f>IF(AND(Planungsübersicht!$F194&gt;1990,TYPE(Planungsübersicht!$F194)=1),Planungsübersicht!J194," ")</f>
        <v> </v>
      </c>
    </row>
    <row r="166" spans="2:8" ht="12">
      <c r="B166" s="277" t="str">
        <f>IF(AND(Planungsübersicht!$F195&gt;1990,TYPE(Planungsübersicht!$F195)=1),Planungsübersicht!C195," ")</f>
        <v> </v>
      </c>
      <c r="C166" s="277" t="str">
        <f>IF(AND(Planungsübersicht!$F195&gt;1990,TYPE(Planungsübersicht!$F195)=1),Planungsübersicht!D195," ")</f>
        <v> </v>
      </c>
      <c r="D166" s="277" t="str">
        <f>IF(AND(Planungsübersicht!$F195&gt;1990,TYPE(Planungsübersicht!$F195)=1),Planungsübersicht!F195," ")</f>
        <v> </v>
      </c>
      <c r="E166" s="278" t="str">
        <f>IF(AND(Planungsübersicht!$F195&gt;1990,TYPE(Planungsübersicht!$F195)=1),Planungsübersicht!G195," ")</f>
        <v> </v>
      </c>
      <c r="F166" s="277" t="str">
        <f>IF(AND(Planungsübersicht!$F195&gt;1990,TYPE(Planungsübersicht!$F195)=1),Planungsübersicht!H195," ")</f>
        <v> </v>
      </c>
      <c r="G166" s="277" t="str">
        <f>IF(AND(Planungsübersicht!$F195&gt;1990,TYPE(Planungsübersicht!$F195)=1),Planungsübersicht!I195," ")</f>
        <v> </v>
      </c>
      <c r="H166" s="277" t="str">
        <f>IF(AND(Planungsübersicht!$F195&gt;1990,TYPE(Planungsübersicht!$F195)=1),Planungsübersicht!J195," ")</f>
        <v> </v>
      </c>
    </row>
    <row r="167" spans="2:8" ht="12">
      <c r="B167" s="277" t="str">
        <f>IF(AND(Planungsübersicht!$F196&gt;1990,TYPE(Planungsübersicht!$F196)=1),Planungsübersicht!C196," ")</f>
        <v> </v>
      </c>
      <c r="C167" s="277" t="str">
        <f>IF(AND(Planungsübersicht!$F196&gt;1990,TYPE(Planungsübersicht!$F196)=1),Planungsübersicht!D196," ")</f>
        <v> </v>
      </c>
      <c r="D167" s="277" t="str">
        <f>IF(AND(Planungsübersicht!$F196&gt;1990,TYPE(Planungsübersicht!$F196)=1),Planungsübersicht!F196," ")</f>
        <v> </v>
      </c>
      <c r="E167" s="278" t="str">
        <f>IF(AND(Planungsübersicht!$F196&gt;1990,TYPE(Planungsübersicht!$F196)=1),Planungsübersicht!G196," ")</f>
        <v> </v>
      </c>
      <c r="F167" s="277" t="str">
        <f>IF(AND(Planungsübersicht!$F196&gt;1990,TYPE(Planungsübersicht!$F196)=1),Planungsübersicht!H196," ")</f>
        <v> </v>
      </c>
      <c r="G167" s="277" t="str">
        <f>IF(AND(Planungsübersicht!$F196&gt;1990,TYPE(Planungsübersicht!$F196)=1),Planungsübersicht!I196," ")</f>
        <v> </v>
      </c>
      <c r="H167" s="277" t="str">
        <f>IF(AND(Planungsübersicht!$F196&gt;1990,TYPE(Planungsübersicht!$F196)=1),Planungsübersicht!J196," ")</f>
        <v> </v>
      </c>
    </row>
    <row r="168" spans="2:8" ht="12">
      <c r="B168" s="277" t="str">
        <f>IF(AND(Planungsübersicht!$F197&gt;1990,TYPE(Planungsübersicht!$F197)=1),Planungsübersicht!C197," ")</f>
        <v> </v>
      </c>
      <c r="C168" s="277" t="str">
        <f>IF(AND(Planungsübersicht!$F197&gt;1990,TYPE(Planungsübersicht!$F197)=1),Planungsübersicht!D197," ")</f>
        <v> </v>
      </c>
      <c r="D168" s="277" t="str">
        <f>IF(AND(Planungsübersicht!$F197&gt;1990,TYPE(Planungsübersicht!$F197)=1),Planungsübersicht!F197," ")</f>
        <v> </v>
      </c>
      <c r="E168" s="278" t="str">
        <f>IF(AND(Planungsübersicht!$F197&gt;1990,TYPE(Planungsübersicht!$F197)=1),Planungsübersicht!G197," ")</f>
        <v> </v>
      </c>
      <c r="F168" s="277" t="str">
        <f>IF(AND(Planungsübersicht!$F197&gt;1990,TYPE(Planungsübersicht!$F197)=1),Planungsübersicht!H197," ")</f>
        <v> </v>
      </c>
      <c r="G168" s="277" t="str">
        <f>IF(AND(Planungsübersicht!$F197&gt;1990,TYPE(Planungsübersicht!$F197)=1),Planungsübersicht!I197," ")</f>
        <v> </v>
      </c>
      <c r="H168" s="277" t="str">
        <f>IF(AND(Planungsübersicht!$F197&gt;1990,TYPE(Planungsübersicht!$F197)=1),Planungsübersicht!J197," ")</f>
        <v> </v>
      </c>
    </row>
    <row r="169" spans="2:8" ht="12">
      <c r="B169" s="277" t="str">
        <f>IF(AND(Planungsübersicht!$F198&gt;1990,TYPE(Planungsübersicht!$F198)=1),Planungsübersicht!C198," ")</f>
        <v> </v>
      </c>
      <c r="C169" s="277" t="str">
        <f>IF(AND(Planungsübersicht!$F198&gt;1990,TYPE(Planungsübersicht!$F198)=1),Planungsübersicht!D198," ")</f>
        <v> </v>
      </c>
      <c r="D169" s="277" t="str">
        <f>IF(AND(Planungsübersicht!$F198&gt;1990,TYPE(Planungsübersicht!$F198)=1),Planungsübersicht!F198," ")</f>
        <v> </v>
      </c>
      <c r="E169" s="278" t="str">
        <f>IF(AND(Planungsübersicht!$F198&gt;1990,TYPE(Planungsübersicht!$F198)=1),Planungsübersicht!G198," ")</f>
        <v> </v>
      </c>
      <c r="F169" s="277" t="str">
        <f>IF(AND(Planungsübersicht!$F198&gt;1990,TYPE(Planungsübersicht!$F198)=1),Planungsübersicht!H198," ")</f>
        <v> </v>
      </c>
      <c r="G169" s="277" t="str">
        <f>IF(AND(Planungsübersicht!$F198&gt;1990,TYPE(Planungsübersicht!$F198)=1),Planungsübersicht!I198," ")</f>
        <v> </v>
      </c>
      <c r="H169" s="277" t="str">
        <f>IF(AND(Planungsübersicht!$F198&gt;1990,TYPE(Planungsübersicht!$F198)=1),Planungsübersicht!J198," ")</f>
        <v> </v>
      </c>
    </row>
    <row r="170" spans="2:8" ht="12">
      <c r="B170" s="277" t="str">
        <f>IF(AND(Planungsübersicht!$F199&gt;1990,TYPE(Planungsübersicht!$F199)=1),Planungsübersicht!C199," ")</f>
        <v> </v>
      </c>
      <c r="C170" s="277" t="str">
        <f>IF(AND(Planungsübersicht!$F199&gt;1990,TYPE(Planungsübersicht!$F199)=1),Planungsübersicht!D199," ")</f>
        <v> </v>
      </c>
      <c r="D170" s="277" t="str">
        <f>IF(AND(Planungsübersicht!$F199&gt;1990,TYPE(Planungsübersicht!$F199)=1),Planungsübersicht!F199," ")</f>
        <v> </v>
      </c>
      <c r="E170" s="278" t="str">
        <f>IF(AND(Planungsübersicht!$F199&gt;1990,TYPE(Planungsübersicht!$F199)=1),Planungsübersicht!G199," ")</f>
        <v> </v>
      </c>
      <c r="F170" s="277" t="str">
        <f>IF(AND(Planungsübersicht!$F199&gt;1990,TYPE(Planungsübersicht!$F199)=1),Planungsübersicht!H199," ")</f>
        <v> </v>
      </c>
      <c r="G170" s="277" t="str">
        <f>IF(AND(Planungsübersicht!$F199&gt;1990,TYPE(Planungsübersicht!$F199)=1),Planungsübersicht!I199," ")</f>
        <v> </v>
      </c>
      <c r="H170" s="277" t="str">
        <f>IF(AND(Planungsübersicht!$F199&gt;1990,TYPE(Planungsübersicht!$F199)=1),Planungsübersicht!J199," ")</f>
        <v> </v>
      </c>
    </row>
    <row r="171" spans="2:8" ht="12">
      <c r="B171" s="277" t="str">
        <f>IF(AND(Planungsübersicht!$F200&gt;1990,TYPE(Planungsübersicht!$F200)=1),Planungsübersicht!C200," ")</f>
        <v> </v>
      </c>
      <c r="C171" s="277" t="str">
        <f>IF(AND(Planungsübersicht!$F200&gt;1990,TYPE(Planungsübersicht!$F200)=1),Planungsübersicht!D200," ")</f>
        <v> </v>
      </c>
      <c r="D171" s="277" t="str">
        <f>IF(AND(Planungsübersicht!$F200&gt;1990,TYPE(Planungsübersicht!$F200)=1),Planungsübersicht!F200," ")</f>
        <v> </v>
      </c>
      <c r="E171" s="278" t="str">
        <f>IF(AND(Planungsübersicht!$F200&gt;1990,TYPE(Planungsübersicht!$F200)=1),Planungsübersicht!G200," ")</f>
        <v> </v>
      </c>
      <c r="F171" s="277" t="str">
        <f>IF(AND(Planungsübersicht!$F200&gt;1990,TYPE(Planungsübersicht!$F200)=1),Planungsübersicht!H200," ")</f>
        <v> </v>
      </c>
      <c r="G171" s="277" t="str">
        <f>IF(AND(Planungsübersicht!$F200&gt;1990,TYPE(Planungsübersicht!$F200)=1),Planungsübersicht!I200," ")</f>
        <v> </v>
      </c>
      <c r="H171" s="277" t="str">
        <f>IF(AND(Planungsübersicht!$F200&gt;1990,TYPE(Planungsübersicht!$F200)=1),Planungsübersicht!J200," ")</f>
        <v> </v>
      </c>
    </row>
    <row r="172" spans="2:8" ht="12">
      <c r="B172" s="277" t="str">
        <f>IF(AND(Planungsübersicht!$F201&gt;1990,TYPE(Planungsübersicht!$F201)=1),Planungsübersicht!C201," ")</f>
        <v> </v>
      </c>
      <c r="C172" s="277" t="str">
        <f>IF(AND(Planungsübersicht!$F201&gt;1990,TYPE(Planungsübersicht!$F201)=1),Planungsübersicht!D201," ")</f>
        <v> </v>
      </c>
      <c r="D172" s="277" t="str">
        <f>IF(AND(Planungsübersicht!$F201&gt;1990,TYPE(Planungsübersicht!$F201)=1),Planungsübersicht!F201," ")</f>
        <v> </v>
      </c>
      <c r="E172" s="278" t="str">
        <f>IF(AND(Planungsübersicht!$F201&gt;1990,TYPE(Planungsübersicht!$F201)=1),Planungsübersicht!G201," ")</f>
        <v> </v>
      </c>
      <c r="F172" s="277" t="str">
        <f>IF(AND(Planungsübersicht!$F201&gt;1990,TYPE(Planungsübersicht!$F201)=1),Planungsübersicht!H201," ")</f>
        <v> </v>
      </c>
      <c r="G172" s="277" t="str">
        <f>IF(AND(Planungsübersicht!$F201&gt;1990,TYPE(Planungsübersicht!$F201)=1),Planungsübersicht!I201," ")</f>
        <v> </v>
      </c>
      <c r="H172" s="277" t="str">
        <f>IF(AND(Planungsübersicht!$F201&gt;1990,TYPE(Planungsübersicht!$F201)=1),Planungsübersicht!J201," ")</f>
        <v> </v>
      </c>
    </row>
    <row r="173" spans="2:8" ht="12">
      <c r="B173" s="277" t="str">
        <f>IF(AND(Planungsübersicht!$F202&gt;1990,TYPE(Planungsübersicht!$F202)=1),Planungsübersicht!C202," ")</f>
        <v> </v>
      </c>
      <c r="C173" s="277" t="str">
        <f>IF(AND(Planungsübersicht!$F202&gt;1990,TYPE(Planungsübersicht!$F202)=1),Planungsübersicht!D202," ")</f>
        <v> </v>
      </c>
      <c r="D173" s="277" t="str">
        <f>IF(AND(Planungsübersicht!$F202&gt;1990,TYPE(Planungsübersicht!$F202)=1),Planungsübersicht!F202," ")</f>
        <v> </v>
      </c>
      <c r="E173" s="278" t="str">
        <f>IF(AND(Planungsübersicht!$F202&gt;1990,TYPE(Planungsübersicht!$F202)=1),Planungsübersicht!G202," ")</f>
        <v> </v>
      </c>
      <c r="F173" s="277" t="str">
        <f>IF(AND(Planungsübersicht!$F202&gt;1990,TYPE(Planungsübersicht!$F202)=1),Planungsübersicht!H202," ")</f>
        <v> </v>
      </c>
      <c r="G173" s="277" t="str">
        <f>IF(AND(Planungsübersicht!$F202&gt;1990,TYPE(Planungsübersicht!$F202)=1),Planungsübersicht!I202," ")</f>
        <v> </v>
      </c>
      <c r="H173" s="277" t="str">
        <f>IF(AND(Planungsübersicht!$F202&gt;1990,TYPE(Planungsübersicht!$F202)=1),Planungsübersicht!J202," ")</f>
        <v> </v>
      </c>
    </row>
    <row r="174" spans="2:8" ht="12">
      <c r="B174" s="277" t="str">
        <f>IF(AND(Planungsübersicht!$F203&gt;1990,TYPE(Planungsübersicht!$F203)=1),Planungsübersicht!C203," ")</f>
        <v> </v>
      </c>
      <c r="C174" s="277" t="str">
        <f>IF(AND(Planungsübersicht!$F203&gt;1990,TYPE(Planungsübersicht!$F203)=1),Planungsübersicht!D203," ")</f>
        <v> </v>
      </c>
      <c r="D174" s="277" t="str">
        <f>IF(AND(Planungsübersicht!$F203&gt;1990,TYPE(Planungsübersicht!$F203)=1),Planungsübersicht!F203," ")</f>
        <v> </v>
      </c>
      <c r="E174" s="278" t="str">
        <f>IF(AND(Planungsübersicht!$F203&gt;1990,TYPE(Planungsübersicht!$F203)=1),Planungsübersicht!G203," ")</f>
        <v> </v>
      </c>
      <c r="F174" s="277" t="str">
        <f>IF(AND(Planungsübersicht!$F203&gt;1990,TYPE(Planungsübersicht!$F203)=1),Planungsübersicht!H203," ")</f>
        <v> </v>
      </c>
      <c r="G174" s="277" t="str">
        <f>IF(AND(Planungsübersicht!$F203&gt;1990,TYPE(Planungsübersicht!$F203)=1),Planungsübersicht!I203," ")</f>
        <v> </v>
      </c>
      <c r="H174" s="277" t="str">
        <f>IF(AND(Planungsübersicht!$F203&gt;1990,TYPE(Planungsübersicht!$F203)=1),Planungsübersicht!J203," ")</f>
        <v> </v>
      </c>
    </row>
    <row r="175" spans="2:8" ht="12">
      <c r="B175" s="277" t="str">
        <f>IF(AND(Planungsübersicht!$F204&gt;1990,TYPE(Planungsübersicht!$F204)=1),Planungsübersicht!C204," ")</f>
        <v> </v>
      </c>
      <c r="C175" s="277" t="str">
        <f>IF(AND(Planungsübersicht!$F204&gt;1990,TYPE(Planungsübersicht!$F204)=1),Planungsübersicht!D204," ")</f>
        <v> </v>
      </c>
      <c r="D175" s="277" t="str">
        <f>IF(AND(Planungsübersicht!$F204&gt;1990,TYPE(Planungsübersicht!$F204)=1),Planungsübersicht!F204," ")</f>
        <v> </v>
      </c>
      <c r="E175" s="278" t="str">
        <f>IF(AND(Planungsübersicht!$F204&gt;1990,TYPE(Planungsübersicht!$F204)=1),Planungsübersicht!G204," ")</f>
        <v> </v>
      </c>
      <c r="F175" s="277" t="str">
        <f>IF(AND(Planungsübersicht!$F204&gt;1990,TYPE(Planungsübersicht!$F204)=1),Planungsübersicht!H204," ")</f>
        <v> </v>
      </c>
      <c r="G175" s="277" t="str">
        <f>IF(AND(Planungsübersicht!$F204&gt;1990,TYPE(Planungsübersicht!$F204)=1),Planungsübersicht!I204," ")</f>
        <v> </v>
      </c>
      <c r="H175" s="277" t="str">
        <f>IF(AND(Planungsübersicht!$F204&gt;1990,TYPE(Planungsübersicht!$F204)=1),Planungsübersicht!J204," ")</f>
        <v> </v>
      </c>
    </row>
    <row r="176" spans="2:8" ht="12">
      <c r="B176" s="277" t="str">
        <f>IF(AND(Planungsübersicht!$F205&gt;1990,TYPE(Planungsübersicht!$F205)=1),Planungsübersicht!C205," ")</f>
        <v> </v>
      </c>
      <c r="C176" s="277" t="str">
        <f>IF(AND(Planungsübersicht!$F205&gt;1990,TYPE(Planungsübersicht!$F205)=1),Planungsübersicht!D205," ")</f>
        <v> </v>
      </c>
      <c r="D176" s="277" t="str">
        <f>IF(AND(Planungsübersicht!$F205&gt;1990,TYPE(Planungsübersicht!$F205)=1),Planungsübersicht!F205," ")</f>
        <v> </v>
      </c>
      <c r="E176" s="278" t="str">
        <f>IF(AND(Planungsübersicht!$F205&gt;1990,TYPE(Planungsübersicht!$F205)=1),Planungsübersicht!G205," ")</f>
        <v> </v>
      </c>
      <c r="F176" s="277" t="str">
        <f>IF(AND(Planungsübersicht!$F205&gt;1990,TYPE(Planungsübersicht!$F205)=1),Planungsübersicht!H205," ")</f>
        <v> </v>
      </c>
      <c r="G176" s="277" t="str">
        <f>IF(AND(Planungsübersicht!$F205&gt;1990,TYPE(Planungsübersicht!$F205)=1),Planungsübersicht!I205," ")</f>
        <v> </v>
      </c>
      <c r="H176" s="277" t="str">
        <f>IF(AND(Planungsübersicht!$F205&gt;1990,TYPE(Planungsübersicht!$F205)=1),Planungsübersicht!J205," ")</f>
        <v> </v>
      </c>
    </row>
    <row r="177" spans="2:8" ht="12">
      <c r="B177" s="277" t="str">
        <f>IF(AND(Planungsübersicht!$F206&gt;1990,TYPE(Planungsübersicht!$F206)=1),Planungsübersicht!C206," ")</f>
        <v> </v>
      </c>
      <c r="C177" s="277" t="str">
        <f>IF(AND(Planungsübersicht!$F206&gt;1990,TYPE(Planungsübersicht!$F206)=1),Planungsübersicht!D206," ")</f>
        <v> </v>
      </c>
      <c r="D177" s="277" t="str">
        <f>IF(AND(Planungsübersicht!$F206&gt;1990,TYPE(Planungsübersicht!$F206)=1),Planungsübersicht!F206," ")</f>
        <v> </v>
      </c>
      <c r="E177" s="278" t="str">
        <f>IF(AND(Planungsübersicht!$F206&gt;1990,TYPE(Planungsübersicht!$F206)=1),Planungsübersicht!G206," ")</f>
        <v> </v>
      </c>
      <c r="F177" s="277" t="str">
        <f>IF(AND(Planungsübersicht!$F206&gt;1990,TYPE(Planungsübersicht!$F206)=1),Planungsübersicht!H206," ")</f>
        <v> </v>
      </c>
      <c r="G177" s="277" t="str">
        <f>IF(AND(Planungsübersicht!$F206&gt;1990,TYPE(Planungsübersicht!$F206)=1),Planungsübersicht!I206," ")</f>
        <v> </v>
      </c>
      <c r="H177" s="277" t="str">
        <f>IF(AND(Planungsübersicht!$F206&gt;1990,TYPE(Planungsübersicht!$F206)=1),Planungsübersicht!J206," ")</f>
        <v> </v>
      </c>
    </row>
    <row r="178" spans="2:8" ht="12">
      <c r="B178" s="277" t="str">
        <f>IF(AND(Planungsübersicht!$F207&gt;1990,TYPE(Planungsübersicht!$F207)=1),Planungsübersicht!C207," ")</f>
        <v> </v>
      </c>
      <c r="C178" s="277" t="str">
        <f>IF(AND(Planungsübersicht!$F207&gt;1990,TYPE(Planungsübersicht!$F207)=1),Planungsübersicht!D207," ")</f>
        <v> </v>
      </c>
      <c r="D178" s="277" t="str">
        <f>IF(AND(Planungsübersicht!$F207&gt;1990,TYPE(Planungsübersicht!$F207)=1),Planungsübersicht!F207," ")</f>
        <v> </v>
      </c>
      <c r="E178" s="278" t="str">
        <f>IF(AND(Planungsübersicht!$F207&gt;1990,TYPE(Planungsübersicht!$F207)=1),Planungsübersicht!G207," ")</f>
        <v> </v>
      </c>
      <c r="F178" s="277" t="str">
        <f>IF(AND(Planungsübersicht!$F207&gt;1990,TYPE(Planungsübersicht!$F207)=1),Planungsübersicht!H207," ")</f>
        <v> </v>
      </c>
      <c r="G178" s="277" t="str">
        <f>IF(AND(Planungsübersicht!$F207&gt;1990,TYPE(Planungsübersicht!$F207)=1),Planungsübersicht!I207," ")</f>
        <v> </v>
      </c>
      <c r="H178" s="277" t="str">
        <f>IF(AND(Planungsübersicht!$F207&gt;1990,TYPE(Planungsübersicht!$F207)=1),Planungsübersicht!J207," ")</f>
        <v> </v>
      </c>
    </row>
    <row r="179" spans="2:8" ht="12">
      <c r="B179" s="277" t="str">
        <f>IF(AND(Planungsübersicht!$F208&gt;1990,TYPE(Planungsübersicht!$F208)=1),Planungsübersicht!C208," ")</f>
        <v> </v>
      </c>
      <c r="C179" s="277" t="str">
        <f>IF(AND(Planungsübersicht!$F208&gt;1990,TYPE(Planungsübersicht!$F208)=1),Planungsübersicht!D208," ")</f>
        <v> </v>
      </c>
      <c r="D179" s="277" t="str">
        <f>IF(AND(Planungsübersicht!$F208&gt;1990,TYPE(Planungsübersicht!$F208)=1),Planungsübersicht!F208," ")</f>
        <v> </v>
      </c>
      <c r="E179" s="278" t="str">
        <f>IF(AND(Planungsübersicht!$F208&gt;1990,TYPE(Planungsübersicht!$F208)=1),Planungsübersicht!G208," ")</f>
        <v> </v>
      </c>
      <c r="F179" s="277" t="str">
        <f>IF(AND(Planungsübersicht!$F208&gt;1990,TYPE(Planungsübersicht!$F208)=1),Planungsübersicht!H208," ")</f>
        <v> </v>
      </c>
      <c r="G179" s="277" t="str">
        <f>IF(AND(Planungsübersicht!$F208&gt;1990,TYPE(Planungsübersicht!$F208)=1),Planungsübersicht!I208," ")</f>
        <v> </v>
      </c>
      <c r="H179" s="277" t="str">
        <f>IF(AND(Planungsübersicht!$F208&gt;1990,TYPE(Planungsübersicht!$F208)=1),Planungsübersicht!J208," ")</f>
        <v> </v>
      </c>
    </row>
    <row r="180" spans="2:8" ht="12">
      <c r="B180" s="277" t="str">
        <f>IF(AND(Planungsübersicht!$F209&gt;1990,TYPE(Planungsübersicht!$F209)=1),Planungsübersicht!C209," ")</f>
        <v> </v>
      </c>
      <c r="C180" s="277" t="str">
        <f>IF(AND(Planungsübersicht!$F209&gt;1990,TYPE(Planungsübersicht!$F209)=1),Planungsübersicht!D209," ")</f>
        <v> </v>
      </c>
      <c r="D180" s="277" t="str">
        <f>IF(AND(Planungsübersicht!$F209&gt;1990,TYPE(Planungsübersicht!$F209)=1),Planungsübersicht!F209," ")</f>
        <v> </v>
      </c>
      <c r="E180" s="278" t="str">
        <f>IF(AND(Planungsübersicht!$F209&gt;1990,TYPE(Planungsübersicht!$F209)=1),Planungsübersicht!G209," ")</f>
        <v> </v>
      </c>
      <c r="F180" s="277" t="str">
        <f>IF(AND(Planungsübersicht!$F209&gt;1990,TYPE(Planungsübersicht!$F209)=1),Planungsübersicht!H209," ")</f>
        <v> </v>
      </c>
      <c r="G180" s="277" t="str">
        <f>IF(AND(Planungsübersicht!$F209&gt;1990,TYPE(Planungsübersicht!$F209)=1),Planungsübersicht!I209," ")</f>
        <v> </v>
      </c>
      <c r="H180" s="277" t="str">
        <f>IF(AND(Planungsübersicht!$F209&gt;1990,TYPE(Planungsübersicht!$F209)=1),Planungsübersicht!J209," ")</f>
        <v> </v>
      </c>
    </row>
    <row r="181" spans="2:8" ht="12">
      <c r="B181" s="277" t="str">
        <f>IF(AND(Planungsübersicht!$F210&gt;1990,TYPE(Planungsübersicht!$F210)=1),Planungsübersicht!C210," ")</f>
        <v> </v>
      </c>
      <c r="C181" s="277" t="str">
        <f>IF(AND(Planungsübersicht!$F210&gt;1990,TYPE(Planungsübersicht!$F210)=1),Planungsübersicht!D210," ")</f>
        <v> </v>
      </c>
      <c r="D181" s="277" t="str">
        <f>IF(AND(Planungsübersicht!$F210&gt;1990,TYPE(Planungsübersicht!$F210)=1),Planungsübersicht!F210," ")</f>
        <v> </v>
      </c>
      <c r="E181" s="278" t="str">
        <f>IF(AND(Planungsübersicht!$F210&gt;1990,TYPE(Planungsübersicht!$F210)=1),Planungsübersicht!G210," ")</f>
        <v> </v>
      </c>
      <c r="F181" s="277" t="str">
        <f>IF(AND(Planungsübersicht!$F210&gt;1990,TYPE(Planungsübersicht!$F210)=1),Planungsübersicht!H210," ")</f>
        <v> </v>
      </c>
      <c r="G181" s="277" t="str">
        <f>IF(AND(Planungsübersicht!$F210&gt;1990,TYPE(Planungsübersicht!$F210)=1),Planungsübersicht!I210," ")</f>
        <v> </v>
      </c>
      <c r="H181" s="277" t="str">
        <f>IF(AND(Planungsübersicht!$F210&gt;1990,TYPE(Planungsübersicht!$F210)=1),Planungsübersicht!J210," ")</f>
        <v> </v>
      </c>
    </row>
    <row r="182" spans="2:8" ht="12">
      <c r="B182" s="277" t="str">
        <f>IF(AND(Planungsübersicht!$F211&gt;1990,TYPE(Planungsübersicht!$F211)=1),Planungsübersicht!C211," ")</f>
        <v> </v>
      </c>
      <c r="C182" s="277" t="str">
        <f>IF(AND(Planungsübersicht!$F211&gt;1990,TYPE(Planungsübersicht!$F211)=1),Planungsübersicht!D211," ")</f>
        <v> </v>
      </c>
      <c r="D182" s="277" t="str">
        <f>IF(AND(Planungsübersicht!$F211&gt;1990,TYPE(Planungsübersicht!$F211)=1),Planungsübersicht!F211," ")</f>
        <v> </v>
      </c>
      <c r="E182" s="278" t="str">
        <f>IF(AND(Planungsübersicht!$F211&gt;1990,TYPE(Planungsübersicht!$F211)=1),Planungsübersicht!G211," ")</f>
        <v> </v>
      </c>
      <c r="F182" s="277" t="str">
        <f>IF(AND(Planungsübersicht!$F211&gt;1990,TYPE(Planungsübersicht!$F211)=1),Planungsübersicht!H211," ")</f>
        <v> </v>
      </c>
      <c r="G182" s="277" t="str">
        <f>IF(AND(Planungsübersicht!$F211&gt;1990,TYPE(Planungsübersicht!$F211)=1),Planungsübersicht!I211," ")</f>
        <v> </v>
      </c>
      <c r="H182" s="277" t="str">
        <f>IF(AND(Planungsübersicht!$F211&gt;1990,TYPE(Planungsübersicht!$F211)=1),Planungsübersicht!J211," ")</f>
        <v> </v>
      </c>
    </row>
    <row r="183" spans="2:8" ht="12">
      <c r="B183" s="277" t="str">
        <f>IF(AND(Planungsübersicht!$F212&gt;1990,TYPE(Planungsübersicht!$F212)=1),Planungsübersicht!C212," ")</f>
        <v> </v>
      </c>
      <c r="C183" s="277" t="str">
        <f>IF(AND(Planungsübersicht!$F212&gt;1990,TYPE(Planungsübersicht!$F212)=1),Planungsübersicht!D212," ")</f>
        <v> </v>
      </c>
      <c r="D183" s="277" t="str">
        <f>IF(AND(Planungsübersicht!$F212&gt;1990,TYPE(Planungsübersicht!$F212)=1),Planungsübersicht!F212," ")</f>
        <v> </v>
      </c>
      <c r="E183" s="278" t="str">
        <f>IF(AND(Planungsübersicht!$F212&gt;1990,TYPE(Planungsübersicht!$F212)=1),Planungsübersicht!G212," ")</f>
        <v> </v>
      </c>
      <c r="F183" s="277" t="str">
        <f>IF(AND(Planungsübersicht!$F212&gt;1990,TYPE(Planungsübersicht!$F212)=1),Planungsübersicht!H212," ")</f>
        <v> </v>
      </c>
      <c r="G183" s="277" t="str">
        <f>IF(AND(Planungsübersicht!$F212&gt;1990,TYPE(Planungsübersicht!$F212)=1),Planungsübersicht!I212," ")</f>
        <v> </v>
      </c>
      <c r="H183" s="277" t="str">
        <f>IF(AND(Planungsübersicht!$F212&gt;1990,TYPE(Planungsübersicht!$F212)=1),Planungsübersicht!J212," ")</f>
        <v> </v>
      </c>
    </row>
    <row r="184" spans="2:8" ht="12">
      <c r="B184" s="277" t="str">
        <f>IF(AND(Planungsübersicht!$F213&gt;1990,TYPE(Planungsübersicht!$F213)=1),Planungsübersicht!C213," ")</f>
        <v> </v>
      </c>
      <c r="C184" s="277" t="str">
        <f>IF(AND(Planungsübersicht!$F213&gt;1990,TYPE(Planungsübersicht!$F213)=1),Planungsübersicht!D213," ")</f>
        <v> </v>
      </c>
      <c r="D184" s="277" t="str">
        <f>IF(AND(Planungsübersicht!$F213&gt;1990,TYPE(Planungsübersicht!$F213)=1),Planungsübersicht!F213," ")</f>
        <v> </v>
      </c>
      <c r="E184" s="278" t="str">
        <f>IF(AND(Planungsübersicht!$F213&gt;1990,TYPE(Planungsübersicht!$F213)=1),Planungsübersicht!G213," ")</f>
        <v> </v>
      </c>
      <c r="F184" s="277" t="str">
        <f>IF(AND(Planungsübersicht!$F213&gt;1990,TYPE(Planungsübersicht!$F213)=1),Planungsübersicht!H213," ")</f>
        <v> </v>
      </c>
      <c r="G184" s="277" t="str">
        <f>IF(AND(Planungsübersicht!$F213&gt;1990,TYPE(Planungsübersicht!$F213)=1),Planungsübersicht!I213," ")</f>
        <v> </v>
      </c>
      <c r="H184" s="277" t="str">
        <f>IF(AND(Planungsübersicht!$F213&gt;1990,TYPE(Planungsübersicht!$F213)=1),Planungsübersicht!J213," ")</f>
        <v> </v>
      </c>
    </row>
    <row r="185" spans="2:8" ht="12">
      <c r="B185" s="277" t="str">
        <f>IF(AND(Planungsübersicht!$F214&gt;1990,TYPE(Planungsübersicht!$F214)=1),Planungsübersicht!C214," ")</f>
        <v> </v>
      </c>
      <c r="C185" s="277" t="str">
        <f>IF(AND(Planungsübersicht!$F214&gt;1990,TYPE(Planungsübersicht!$F214)=1),Planungsübersicht!D214," ")</f>
        <v> </v>
      </c>
      <c r="D185" s="277" t="str">
        <f>IF(AND(Planungsübersicht!$F214&gt;1990,TYPE(Planungsübersicht!$F214)=1),Planungsübersicht!F214," ")</f>
        <v> </v>
      </c>
      <c r="E185" s="278" t="str">
        <f>IF(AND(Planungsübersicht!$F214&gt;1990,TYPE(Planungsübersicht!$F214)=1),Planungsübersicht!G214," ")</f>
        <v> </v>
      </c>
      <c r="F185" s="277" t="str">
        <f>IF(AND(Planungsübersicht!$F214&gt;1990,TYPE(Planungsübersicht!$F214)=1),Planungsübersicht!H214," ")</f>
        <v> </v>
      </c>
      <c r="G185" s="277" t="str">
        <f>IF(AND(Planungsübersicht!$F214&gt;1990,TYPE(Planungsübersicht!$F214)=1),Planungsübersicht!I214," ")</f>
        <v> </v>
      </c>
      <c r="H185" s="277" t="str">
        <f>IF(AND(Planungsübersicht!$F214&gt;1990,TYPE(Planungsübersicht!$F214)=1),Planungsübersicht!J214," ")</f>
        <v> </v>
      </c>
    </row>
    <row r="186" spans="2:8" ht="12">
      <c r="B186" s="277" t="str">
        <f>IF(AND(Planungsübersicht!$F215&gt;1990,TYPE(Planungsübersicht!$F215)=1),Planungsübersicht!C215," ")</f>
        <v> </v>
      </c>
      <c r="C186" s="277" t="str">
        <f>IF(AND(Planungsübersicht!$F215&gt;1990,TYPE(Planungsübersicht!$F215)=1),Planungsübersicht!D215," ")</f>
        <v> </v>
      </c>
      <c r="D186" s="277" t="str">
        <f>IF(AND(Planungsübersicht!$F215&gt;1990,TYPE(Planungsübersicht!$F215)=1),Planungsübersicht!F215," ")</f>
        <v> </v>
      </c>
      <c r="E186" s="278" t="str">
        <f>IF(AND(Planungsübersicht!$F215&gt;1990,TYPE(Planungsübersicht!$F215)=1),Planungsübersicht!G215," ")</f>
        <v> </v>
      </c>
      <c r="F186" s="277" t="str">
        <f>IF(AND(Planungsübersicht!$F215&gt;1990,TYPE(Planungsübersicht!$F215)=1),Planungsübersicht!H215," ")</f>
        <v> </v>
      </c>
      <c r="G186" s="277" t="str">
        <f>IF(AND(Planungsübersicht!$F215&gt;1990,TYPE(Planungsübersicht!$F215)=1),Planungsübersicht!I215," ")</f>
        <v> </v>
      </c>
      <c r="H186" s="277" t="str">
        <f>IF(AND(Planungsübersicht!$F215&gt;1990,TYPE(Planungsübersicht!$F215)=1),Planungsübersicht!J215," ")</f>
        <v> </v>
      </c>
    </row>
    <row r="187" spans="2:8" ht="12">
      <c r="B187" s="277" t="str">
        <f>IF(AND(Planungsübersicht!$F216&gt;1990,TYPE(Planungsübersicht!$F216)=1),Planungsübersicht!C216," ")</f>
        <v> </v>
      </c>
      <c r="C187" s="277" t="str">
        <f>IF(AND(Planungsübersicht!$F216&gt;1990,TYPE(Planungsübersicht!$F216)=1),Planungsübersicht!D216," ")</f>
        <v> </v>
      </c>
      <c r="D187" s="277" t="str">
        <f>IF(AND(Planungsübersicht!$F216&gt;1990,TYPE(Planungsübersicht!$F216)=1),Planungsübersicht!F216," ")</f>
        <v> </v>
      </c>
      <c r="E187" s="278" t="str">
        <f>IF(AND(Planungsübersicht!$F216&gt;1990,TYPE(Planungsübersicht!$F216)=1),Planungsübersicht!G216," ")</f>
        <v> </v>
      </c>
      <c r="F187" s="277" t="str">
        <f>IF(AND(Planungsübersicht!$F216&gt;1990,TYPE(Planungsübersicht!$F216)=1),Planungsübersicht!H216," ")</f>
        <v> </v>
      </c>
      <c r="G187" s="277" t="str">
        <f>IF(AND(Planungsübersicht!$F216&gt;1990,TYPE(Planungsübersicht!$F216)=1),Planungsübersicht!I216," ")</f>
        <v> </v>
      </c>
      <c r="H187" s="277" t="str">
        <f>IF(AND(Planungsübersicht!$F216&gt;1990,TYPE(Planungsübersicht!$F216)=1),Planungsübersicht!J216," ")</f>
        <v> </v>
      </c>
    </row>
    <row r="188" spans="2:8" ht="12">
      <c r="B188" s="277" t="str">
        <f>IF(AND(Planungsübersicht!$F217&gt;1990,TYPE(Planungsübersicht!$F217)=1),Planungsübersicht!C217," ")</f>
        <v> </v>
      </c>
      <c r="C188" s="277" t="str">
        <f>IF(AND(Planungsübersicht!$F217&gt;1990,TYPE(Planungsübersicht!$F217)=1),Planungsübersicht!D217," ")</f>
        <v> </v>
      </c>
      <c r="D188" s="277" t="str">
        <f>IF(AND(Planungsübersicht!$F217&gt;1990,TYPE(Planungsübersicht!$F217)=1),Planungsübersicht!F217," ")</f>
        <v> </v>
      </c>
      <c r="E188" s="278" t="str">
        <f>IF(AND(Planungsübersicht!$F217&gt;1990,TYPE(Planungsübersicht!$F217)=1),Planungsübersicht!G217," ")</f>
        <v> </v>
      </c>
      <c r="F188" s="277" t="str">
        <f>IF(AND(Planungsübersicht!$F217&gt;1990,TYPE(Planungsübersicht!$F217)=1),Planungsübersicht!H217," ")</f>
        <v> </v>
      </c>
      <c r="G188" s="277" t="str">
        <f>IF(AND(Planungsübersicht!$F217&gt;1990,TYPE(Planungsübersicht!$F217)=1),Planungsübersicht!I217," ")</f>
        <v> </v>
      </c>
      <c r="H188" s="277" t="str">
        <f>IF(AND(Planungsübersicht!$F217&gt;1990,TYPE(Planungsübersicht!$F217)=1),Planungsübersicht!J217," ")</f>
        <v> </v>
      </c>
    </row>
    <row r="189" spans="2:8" ht="12">
      <c r="B189" s="277" t="str">
        <f>IF(AND(Planungsübersicht!$F218&gt;1990,TYPE(Planungsübersicht!$F218)=1),Planungsübersicht!C218," ")</f>
        <v> </v>
      </c>
      <c r="C189" s="277" t="str">
        <f>IF(AND(Planungsübersicht!$F218&gt;1990,TYPE(Planungsübersicht!$F218)=1),Planungsübersicht!D218," ")</f>
        <v> </v>
      </c>
      <c r="D189" s="277" t="str">
        <f>IF(AND(Planungsübersicht!$F218&gt;1990,TYPE(Planungsübersicht!$F218)=1),Planungsübersicht!F218," ")</f>
        <v> </v>
      </c>
      <c r="E189" s="278" t="str">
        <f>IF(AND(Planungsübersicht!$F218&gt;1990,TYPE(Planungsübersicht!$F218)=1),Planungsübersicht!G218," ")</f>
        <v> </v>
      </c>
      <c r="F189" s="277" t="str">
        <f>IF(AND(Planungsübersicht!$F218&gt;1990,TYPE(Planungsübersicht!$F218)=1),Planungsübersicht!H218," ")</f>
        <v> </v>
      </c>
      <c r="G189" s="277" t="str">
        <f>IF(AND(Planungsübersicht!$F218&gt;1990,TYPE(Planungsübersicht!$F218)=1),Planungsübersicht!I218," ")</f>
        <v> </v>
      </c>
      <c r="H189" s="277" t="str">
        <f>IF(AND(Planungsübersicht!$F218&gt;1990,TYPE(Planungsübersicht!$F218)=1),Planungsübersicht!J218," ")</f>
        <v> </v>
      </c>
    </row>
    <row r="190" spans="2:8" ht="12">
      <c r="B190" s="277" t="str">
        <f>IF(AND(Planungsübersicht!$F219&gt;1990,TYPE(Planungsübersicht!$F219)=1),Planungsübersicht!C219," ")</f>
        <v> </v>
      </c>
      <c r="C190" s="277" t="str">
        <f>IF(AND(Planungsübersicht!$F219&gt;1990,TYPE(Planungsübersicht!$F219)=1),Planungsübersicht!D219," ")</f>
        <v> </v>
      </c>
      <c r="D190" s="277" t="str">
        <f>IF(AND(Planungsübersicht!$F219&gt;1990,TYPE(Planungsübersicht!$F219)=1),Planungsübersicht!F219," ")</f>
        <v> </v>
      </c>
      <c r="E190" s="278" t="str">
        <f>IF(AND(Planungsübersicht!$F219&gt;1990,TYPE(Planungsübersicht!$F219)=1),Planungsübersicht!G219," ")</f>
        <v> </v>
      </c>
      <c r="F190" s="277" t="str">
        <f>IF(AND(Planungsübersicht!$F219&gt;1990,TYPE(Planungsübersicht!$F219)=1),Planungsübersicht!H219," ")</f>
        <v> </v>
      </c>
      <c r="G190" s="277" t="str">
        <f>IF(AND(Planungsübersicht!$F219&gt;1990,TYPE(Planungsübersicht!$F219)=1),Planungsübersicht!I219," ")</f>
        <v> </v>
      </c>
      <c r="H190" s="277" t="str">
        <f>IF(AND(Planungsübersicht!$F219&gt;1990,TYPE(Planungsübersicht!$F219)=1),Planungsübersicht!J219," ")</f>
        <v> </v>
      </c>
    </row>
    <row r="191" spans="2:8" ht="12">
      <c r="B191" s="277" t="str">
        <f>IF(AND(Planungsübersicht!$F220&gt;1990,TYPE(Planungsübersicht!$F220)=1),Planungsübersicht!C220," ")</f>
        <v> </v>
      </c>
      <c r="C191" s="277" t="str">
        <f>IF(AND(Planungsübersicht!$F220&gt;1990,TYPE(Planungsübersicht!$F220)=1),Planungsübersicht!D220," ")</f>
        <v> </v>
      </c>
      <c r="D191" s="277" t="str">
        <f>IF(AND(Planungsübersicht!$F220&gt;1990,TYPE(Planungsübersicht!$F220)=1),Planungsübersicht!F220," ")</f>
        <v> </v>
      </c>
      <c r="E191" s="278" t="str">
        <f>IF(AND(Planungsübersicht!$F220&gt;1990,TYPE(Planungsübersicht!$F220)=1),Planungsübersicht!G220," ")</f>
        <v> </v>
      </c>
      <c r="F191" s="277" t="str">
        <f>IF(AND(Planungsübersicht!$F220&gt;1990,TYPE(Planungsübersicht!$F220)=1),Planungsübersicht!H220," ")</f>
        <v> </v>
      </c>
      <c r="G191" s="277" t="str">
        <f>IF(AND(Planungsübersicht!$F220&gt;1990,TYPE(Planungsübersicht!$F220)=1),Planungsübersicht!I220," ")</f>
        <v> </v>
      </c>
      <c r="H191" s="277" t="str">
        <f>IF(AND(Planungsübersicht!$F220&gt;1990,TYPE(Planungsübersicht!$F220)=1),Planungsübersicht!J220," ")</f>
        <v> </v>
      </c>
    </row>
    <row r="192" spans="2:8" ht="12">
      <c r="B192" s="277" t="str">
        <f>IF(AND(Planungsübersicht!$F221&gt;1990,TYPE(Planungsübersicht!$F221)=1),Planungsübersicht!C221," ")</f>
        <v> </v>
      </c>
      <c r="C192" s="277" t="str">
        <f>IF(AND(Planungsübersicht!$F221&gt;1990,TYPE(Planungsübersicht!$F221)=1),Planungsübersicht!D221," ")</f>
        <v> </v>
      </c>
      <c r="D192" s="277" t="str">
        <f>IF(AND(Planungsübersicht!$F221&gt;1990,TYPE(Planungsübersicht!$F221)=1),Planungsübersicht!F221," ")</f>
        <v> </v>
      </c>
      <c r="E192" s="278" t="str">
        <f>IF(AND(Planungsübersicht!$F221&gt;1990,TYPE(Planungsübersicht!$F221)=1),Planungsübersicht!G221," ")</f>
        <v> </v>
      </c>
      <c r="F192" s="277" t="str">
        <f>IF(AND(Planungsübersicht!$F221&gt;1990,TYPE(Planungsübersicht!$F221)=1),Planungsübersicht!H221," ")</f>
        <v> </v>
      </c>
      <c r="G192" s="277" t="str">
        <f>IF(AND(Planungsübersicht!$F221&gt;1990,TYPE(Planungsübersicht!$F221)=1),Planungsübersicht!I221," ")</f>
        <v> </v>
      </c>
      <c r="H192" s="277" t="str">
        <f>IF(AND(Planungsübersicht!$F221&gt;1990,TYPE(Planungsübersicht!$F221)=1),Planungsübersicht!J221," ")</f>
        <v> </v>
      </c>
    </row>
    <row r="193" spans="2:8" ht="12">
      <c r="B193" s="277" t="str">
        <f>IF(AND(Planungsübersicht!$F222&gt;1990,TYPE(Planungsübersicht!$F222)=1),Planungsübersicht!C222," ")</f>
        <v> </v>
      </c>
      <c r="C193" s="277" t="str">
        <f>IF(AND(Planungsübersicht!$F222&gt;1990,TYPE(Planungsübersicht!$F222)=1),Planungsübersicht!D222," ")</f>
        <v> </v>
      </c>
      <c r="D193" s="277" t="str">
        <f>IF(AND(Planungsübersicht!$F222&gt;1990,TYPE(Planungsübersicht!$F222)=1),Planungsübersicht!F222," ")</f>
        <v> </v>
      </c>
      <c r="E193" s="278" t="str">
        <f>IF(AND(Planungsübersicht!$F222&gt;1990,TYPE(Planungsübersicht!$F222)=1),Planungsübersicht!G222," ")</f>
        <v> </v>
      </c>
      <c r="F193" s="277" t="str">
        <f>IF(AND(Planungsübersicht!$F222&gt;1990,TYPE(Planungsübersicht!$F222)=1),Planungsübersicht!H222," ")</f>
        <v> </v>
      </c>
      <c r="G193" s="277" t="str">
        <f>IF(AND(Planungsübersicht!$F222&gt;1990,TYPE(Planungsübersicht!$F222)=1),Planungsübersicht!I222," ")</f>
        <v> </v>
      </c>
      <c r="H193" s="277" t="str">
        <f>IF(AND(Planungsübersicht!$F222&gt;1990,TYPE(Planungsübersicht!$F222)=1),Planungsübersicht!J222," ")</f>
        <v> </v>
      </c>
    </row>
    <row r="194" spans="2:8" ht="12">
      <c r="B194" s="277" t="str">
        <f>IF(AND(Planungsübersicht!$F223&gt;1990,TYPE(Planungsübersicht!$F223)=1),Planungsübersicht!C223," ")</f>
        <v> </v>
      </c>
      <c r="C194" s="277" t="str">
        <f>IF(AND(Planungsübersicht!$F223&gt;1990,TYPE(Planungsübersicht!$F223)=1),Planungsübersicht!D223," ")</f>
        <v> </v>
      </c>
      <c r="D194" s="277" t="str">
        <f>IF(AND(Planungsübersicht!$F223&gt;1990,TYPE(Planungsübersicht!$F223)=1),Planungsübersicht!F223," ")</f>
        <v> </v>
      </c>
      <c r="E194" s="278" t="str">
        <f>IF(AND(Planungsübersicht!$F223&gt;1990,TYPE(Planungsübersicht!$F223)=1),Planungsübersicht!G223," ")</f>
        <v> </v>
      </c>
      <c r="F194" s="277" t="str">
        <f>IF(AND(Planungsübersicht!$F223&gt;1990,TYPE(Planungsübersicht!$F223)=1),Planungsübersicht!H223," ")</f>
        <v> </v>
      </c>
      <c r="G194" s="277" t="str">
        <f>IF(AND(Planungsübersicht!$F223&gt;1990,TYPE(Planungsübersicht!$F223)=1),Planungsübersicht!I223," ")</f>
        <v> </v>
      </c>
      <c r="H194" s="277" t="str">
        <f>IF(AND(Planungsübersicht!$F223&gt;1990,TYPE(Planungsübersicht!$F223)=1),Planungsübersicht!J223," ")</f>
        <v> </v>
      </c>
    </row>
    <row r="195" spans="2:8" ht="12">
      <c r="B195" s="277" t="str">
        <f>IF(AND(Planungsübersicht!$F224&gt;1990,TYPE(Planungsübersicht!$F224)=1),Planungsübersicht!C224," ")</f>
        <v> </v>
      </c>
      <c r="C195" s="277" t="str">
        <f>IF(AND(Planungsübersicht!$F224&gt;1990,TYPE(Planungsübersicht!$F224)=1),Planungsübersicht!D224," ")</f>
        <v> </v>
      </c>
      <c r="D195" s="277" t="str">
        <f>IF(AND(Planungsübersicht!$F224&gt;1990,TYPE(Planungsübersicht!$F224)=1),Planungsübersicht!F224," ")</f>
        <v> </v>
      </c>
      <c r="E195" s="278" t="str">
        <f>IF(AND(Planungsübersicht!$F224&gt;1990,TYPE(Planungsübersicht!$F224)=1),Planungsübersicht!G224," ")</f>
        <v> </v>
      </c>
      <c r="F195" s="277" t="str">
        <f>IF(AND(Planungsübersicht!$F224&gt;1990,TYPE(Planungsübersicht!$F224)=1),Planungsübersicht!H224," ")</f>
        <v> </v>
      </c>
      <c r="G195" s="277" t="str">
        <f>IF(AND(Planungsübersicht!$F224&gt;1990,TYPE(Planungsübersicht!$F224)=1),Planungsübersicht!I224," ")</f>
        <v> </v>
      </c>
      <c r="H195" s="277" t="str">
        <f>IF(AND(Planungsübersicht!$F224&gt;1990,TYPE(Planungsübersicht!$F224)=1),Planungsübersicht!J224," ")</f>
        <v> </v>
      </c>
    </row>
    <row r="196" spans="2:8" ht="12">
      <c r="B196" s="277" t="str">
        <f>IF(AND(Planungsübersicht!$F225&gt;1990,TYPE(Planungsübersicht!$F225)=1),Planungsübersicht!C225," ")</f>
        <v> </v>
      </c>
      <c r="C196" s="277" t="str">
        <f>IF(AND(Planungsübersicht!$F225&gt;1990,TYPE(Planungsübersicht!$F225)=1),Planungsübersicht!D225," ")</f>
        <v> </v>
      </c>
      <c r="D196" s="277" t="str">
        <f>IF(AND(Planungsübersicht!$F225&gt;1990,TYPE(Planungsübersicht!$F225)=1),Planungsübersicht!F225," ")</f>
        <v> </v>
      </c>
      <c r="E196" s="278" t="str">
        <f>IF(AND(Planungsübersicht!$F225&gt;1990,TYPE(Planungsübersicht!$F225)=1),Planungsübersicht!G225," ")</f>
        <v> </v>
      </c>
      <c r="F196" s="277" t="str">
        <f>IF(AND(Planungsübersicht!$F225&gt;1990,TYPE(Planungsübersicht!$F225)=1),Planungsübersicht!H225," ")</f>
        <v> </v>
      </c>
      <c r="G196" s="277" t="str">
        <f>IF(AND(Planungsübersicht!$F225&gt;1990,TYPE(Planungsübersicht!$F225)=1),Planungsübersicht!I225," ")</f>
        <v> </v>
      </c>
      <c r="H196" s="277" t="str">
        <f>IF(AND(Planungsübersicht!$F225&gt;1990,TYPE(Planungsübersicht!$F225)=1),Planungsübersicht!J225," ")</f>
        <v> </v>
      </c>
    </row>
    <row r="197" spans="2:8" ht="12">
      <c r="B197" s="277" t="str">
        <f>IF(AND(Planungsübersicht!$F226&gt;1990,TYPE(Planungsübersicht!$F226)=1),Planungsübersicht!C226," ")</f>
        <v> </v>
      </c>
      <c r="C197" s="277" t="str">
        <f>IF(AND(Planungsübersicht!$F226&gt;1990,TYPE(Planungsübersicht!$F226)=1),Planungsübersicht!D226," ")</f>
        <v> </v>
      </c>
      <c r="D197" s="277" t="str">
        <f>IF(AND(Planungsübersicht!$F226&gt;1990,TYPE(Planungsübersicht!$F226)=1),Planungsübersicht!F226," ")</f>
        <v> </v>
      </c>
      <c r="E197" s="278" t="str">
        <f>IF(AND(Planungsübersicht!$F226&gt;1990,TYPE(Planungsübersicht!$F226)=1),Planungsübersicht!G226," ")</f>
        <v> </v>
      </c>
      <c r="F197" s="277" t="str">
        <f>IF(AND(Planungsübersicht!$F226&gt;1990,TYPE(Planungsübersicht!$F226)=1),Planungsübersicht!H226," ")</f>
        <v> </v>
      </c>
      <c r="G197" s="277" t="str">
        <f>IF(AND(Planungsübersicht!$F226&gt;1990,TYPE(Planungsübersicht!$F226)=1),Planungsübersicht!I226," ")</f>
        <v> </v>
      </c>
      <c r="H197" s="277" t="str">
        <f>IF(AND(Planungsübersicht!$F226&gt;1990,TYPE(Planungsübersicht!$F226)=1),Planungsübersicht!J226," ")</f>
        <v> </v>
      </c>
    </row>
    <row r="198" spans="2:8" ht="12">
      <c r="B198" s="277" t="str">
        <f>IF(AND(Planungsübersicht!$F227&gt;1990,TYPE(Planungsübersicht!$F227)=1),Planungsübersicht!C227," ")</f>
        <v> </v>
      </c>
      <c r="C198" s="277" t="str">
        <f>IF(AND(Planungsübersicht!$F227&gt;1990,TYPE(Planungsübersicht!$F227)=1),Planungsübersicht!D227," ")</f>
        <v> </v>
      </c>
      <c r="D198" s="277" t="str">
        <f>IF(AND(Planungsübersicht!$F227&gt;1990,TYPE(Planungsübersicht!$F227)=1),Planungsübersicht!F227," ")</f>
        <v> </v>
      </c>
      <c r="E198" s="278" t="str">
        <f>IF(AND(Planungsübersicht!$F227&gt;1990,TYPE(Planungsübersicht!$F227)=1),Planungsübersicht!G227," ")</f>
        <v> </v>
      </c>
      <c r="F198" s="277" t="str">
        <f>IF(AND(Planungsübersicht!$F227&gt;1990,TYPE(Planungsübersicht!$F227)=1),Planungsübersicht!H227," ")</f>
        <v> </v>
      </c>
      <c r="G198" s="277" t="str">
        <f>IF(AND(Planungsübersicht!$F227&gt;1990,TYPE(Planungsübersicht!$F227)=1),Planungsübersicht!I227," ")</f>
        <v> </v>
      </c>
      <c r="H198" s="277" t="str">
        <f>IF(AND(Planungsübersicht!$F227&gt;1990,TYPE(Planungsübersicht!$F227)=1),Planungsübersicht!J227," ")</f>
        <v> </v>
      </c>
    </row>
    <row r="199" spans="2:8" ht="12">
      <c r="B199" s="277" t="str">
        <f>IF(AND(Planungsübersicht!$F228&gt;1990,TYPE(Planungsübersicht!$F228)=1),Planungsübersicht!C228," ")</f>
        <v> </v>
      </c>
      <c r="C199" s="277" t="str">
        <f>IF(AND(Planungsübersicht!$F228&gt;1990,TYPE(Planungsübersicht!$F228)=1),Planungsübersicht!D228," ")</f>
        <v> </v>
      </c>
      <c r="D199" s="277" t="str">
        <f>IF(AND(Planungsübersicht!$F228&gt;1990,TYPE(Planungsübersicht!$F228)=1),Planungsübersicht!F228," ")</f>
        <v> </v>
      </c>
      <c r="E199" s="278" t="str">
        <f>IF(AND(Planungsübersicht!$F228&gt;1990,TYPE(Planungsübersicht!$F228)=1),Planungsübersicht!G228," ")</f>
        <v> </v>
      </c>
      <c r="F199" s="277" t="str">
        <f>IF(AND(Planungsübersicht!$F228&gt;1990,TYPE(Planungsübersicht!$F228)=1),Planungsübersicht!H228," ")</f>
        <v> </v>
      </c>
      <c r="G199" s="277" t="str">
        <f>IF(AND(Planungsübersicht!$F228&gt;1990,TYPE(Planungsübersicht!$F228)=1),Planungsübersicht!I228," ")</f>
        <v> </v>
      </c>
      <c r="H199" s="277" t="str">
        <f>IF(AND(Planungsübersicht!$F228&gt;1990,TYPE(Planungsübersicht!$F228)=1),Planungsübersicht!J228," ")</f>
        <v> </v>
      </c>
    </row>
    <row r="200" spans="2:8" ht="12">
      <c r="B200" s="277" t="str">
        <f>IF(AND(Planungsübersicht!$F229&gt;1990,TYPE(Planungsübersicht!$F229)=1),Planungsübersicht!C229," ")</f>
        <v> </v>
      </c>
      <c r="C200" s="277" t="str">
        <f>IF(AND(Planungsübersicht!$F229&gt;1990,TYPE(Planungsübersicht!$F229)=1),Planungsübersicht!D229," ")</f>
        <v> </v>
      </c>
      <c r="D200" s="277" t="str">
        <f>IF(AND(Planungsübersicht!$F229&gt;1990,TYPE(Planungsübersicht!$F229)=1),Planungsübersicht!F229," ")</f>
        <v> </v>
      </c>
      <c r="E200" s="278" t="str">
        <f>IF(AND(Planungsübersicht!$F229&gt;1990,TYPE(Planungsübersicht!$F229)=1),Planungsübersicht!G229," ")</f>
        <v> </v>
      </c>
      <c r="F200" s="277" t="str">
        <f>IF(AND(Planungsübersicht!$F229&gt;1990,TYPE(Planungsübersicht!$F229)=1),Planungsübersicht!H229," ")</f>
        <v> </v>
      </c>
      <c r="G200" s="277" t="str">
        <f>IF(AND(Planungsübersicht!$F229&gt;1990,TYPE(Planungsübersicht!$F229)=1),Planungsübersicht!I229," ")</f>
        <v> </v>
      </c>
      <c r="H200" s="277" t="str">
        <f>IF(AND(Planungsübersicht!$F229&gt;1990,TYPE(Planungsübersicht!$F229)=1),Planungsübersicht!J229," ")</f>
        <v> </v>
      </c>
    </row>
    <row r="201" spans="2:8" ht="12">
      <c r="B201" s="277" t="str">
        <f>IF(AND(Planungsübersicht!$F230&gt;1990,TYPE(Planungsübersicht!$F230)=1),Planungsübersicht!C230," ")</f>
        <v> </v>
      </c>
      <c r="C201" s="277" t="str">
        <f>IF(AND(Planungsübersicht!$F230&gt;1990,TYPE(Planungsübersicht!$F230)=1),Planungsübersicht!D230," ")</f>
        <v> </v>
      </c>
      <c r="D201" s="277" t="str">
        <f>IF(AND(Planungsübersicht!$F230&gt;1990,TYPE(Planungsübersicht!$F230)=1),Planungsübersicht!F230," ")</f>
        <v> </v>
      </c>
      <c r="E201" s="278" t="str">
        <f>IF(AND(Planungsübersicht!$F230&gt;1990,TYPE(Planungsübersicht!$F230)=1),Planungsübersicht!G230," ")</f>
        <v> </v>
      </c>
      <c r="F201" s="277" t="str">
        <f>IF(AND(Planungsübersicht!$F230&gt;1990,TYPE(Planungsübersicht!$F230)=1),Planungsübersicht!H230," ")</f>
        <v> </v>
      </c>
      <c r="G201" s="277" t="str">
        <f>IF(AND(Planungsübersicht!$F230&gt;1990,TYPE(Planungsübersicht!$F230)=1),Planungsübersicht!I230," ")</f>
        <v> </v>
      </c>
      <c r="H201" s="277" t="str">
        <f>IF(AND(Planungsübersicht!$F230&gt;1990,TYPE(Planungsübersicht!$F230)=1),Planungsübersicht!J230," ")</f>
        <v> </v>
      </c>
    </row>
    <row r="202" spans="2:8" ht="12">
      <c r="B202" s="277" t="str">
        <f>IF(AND(Planungsübersicht!$F231&gt;1990,TYPE(Planungsübersicht!$F231)=1),Planungsübersicht!C231," ")</f>
        <v> </v>
      </c>
      <c r="C202" s="277" t="str">
        <f>IF(AND(Planungsübersicht!$F231&gt;1990,TYPE(Planungsübersicht!$F231)=1),Planungsübersicht!D231," ")</f>
        <v> </v>
      </c>
      <c r="D202" s="277" t="str">
        <f>IF(AND(Planungsübersicht!$F231&gt;1990,TYPE(Planungsübersicht!$F231)=1),Planungsübersicht!F231," ")</f>
        <v> </v>
      </c>
      <c r="E202" s="278" t="str">
        <f>IF(AND(Planungsübersicht!$F231&gt;1990,TYPE(Planungsübersicht!$F231)=1),Planungsübersicht!G231," ")</f>
        <v> </v>
      </c>
      <c r="F202" s="277" t="str">
        <f>IF(AND(Planungsübersicht!$F231&gt;1990,TYPE(Planungsübersicht!$F231)=1),Planungsübersicht!H231," ")</f>
        <v> </v>
      </c>
      <c r="G202" s="277" t="str">
        <f>IF(AND(Planungsübersicht!$F231&gt;1990,TYPE(Planungsübersicht!$F231)=1),Planungsübersicht!I231," ")</f>
        <v> </v>
      </c>
      <c r="H202" s="277" t="str">
        <f>IF(AND(Planungsübersicht!$F231&gt;1990,TYPE(Planungsübersicht!$F231)=1),Planungsübersicht!J231," ")</f>
        <v> </v>
      </c>
    </row>
    <row r="203" spans="2:8" ht="12">
      <c r="B203" s="277" t="str">
        <f>IF(AND(Planungsübersicht!$F232&gt;1990,TYPE(Planungsübersicht!$F232)=1),Planungsübersicht!C232," ")</f>
        <v> </v>
      </c>
      <c r="C203" s="277" t="str">
        <f>IF(AND(Planungsübersicht!$F232&gt;1990,TYPE(Planungsübersicht!$F232)=1),Planungsübersicht!D232," ")</f>
        <v> </v>
      </c>
      <c r="D203" s="277" t="str">
        <f>IF(AND(Planungsübersicht!$F232&gt;1990,TYPE(Planungsübersicht!$F232)=1),Planungsübersicht!F232," ")</f>
        <v> </v>
      </c>
      <c r="E203" s="278" t="str">
        <f>IF(AND(Planungsübersicht!$F232&gt;1990,TYPE(Planungsübersicht!$F232)=1),Planungsübersicht!G232," ")</f>
        <v> </v>
      </c>
      <c r="F203" s="277" t="str">
        <f>IF(AND(Planungsübersicht!$F232&gt;1990,TYPE(Planungsübersicht!$F232)=1),Planungsübersicht!H232," ")</f>
        <v> </v>
      </c>
      <c r="G203" s="277" t="str">
        <f>IF(AND(Planungsübersicht!$F232&gt;1990,TYPE(Planungsübersicht!$F232)=1),Planungsübersicht!I232," ")</f>
        <v> </v>
      </c>
      <c r="H203" s="277" t="str">
        <f>IF(AND(Planungsübersicht!$F232&gt;1990,TYPE(Planungsübersicht!$F232)=1),Planungsübersicht!J232," ")</f>
        <v> </v>
      </c>
    </row>
    <row r="204" spans="2:8" ht="12">
      <c r="B204" s="277" t="str">
        <f>IF(AND(Planungsübersicht!$F233&gt;1990,TYPE(Planungsübersicht!$F233)=1),Planungsübersicht!C233," ")</f>
        <v> </v>
      </c>
      <c r="C204" s="277" t="str">
        <f>IF(AND(Planungsübersicht!$F233&gt;1990,TYPE(Planungsübersicht!$F233)=1),Planungsübersicht!D233," ")</f>
        <v> </v>
      </c>
      <c r="D204" s="277" t="str">
        <f>IF(AND(Planungsübersicht!$F233&gt;1990,TYPE(Planungsübersicht!$F233)=1),Planungsübersicht!F233," ")</f>
        <v> </v>
      </c>
      <c r="E204" s="278" t="str">
        <f>IF(AND(Planungsübersicht!$F233&gt;1990,TYPE(Planungsübersicht!$F233)=1),Planungsübersicht!G233," ")</f>
        <v> </v>
      </c>
      <c r="F204" s="277" t="str">
        <f>IF(AND(Planungsübersicht!$F233&gt;1990,TYPE(Planungsübersicht!$F233)=1),Planungsübersicht!H233," ")</f>
        <v> </v>
      </c>
      <c r="G204" s="277" t="str">
        <f>IF(AND(Planungsübersicht!$F233&gt;1990,TYPE(Planungsübersicht!$F233)=1),Planungsübersicht!I233," ")</f>
        <v> </v>
      </c>
      <c r="H204" s="277" t="str">
        <f>IF(AND(Planungsübersicht!$F233&gt;1990,TYPE(Planungsübersicht!$F233)=1),Planungsübersicht!J233," ")</f>
        <v> </v>
      </c>
    </row>
    <row r="205" spans="2:8" ht="12">
      <c r="B205" s="277" t="str">
        <f>IF(AND(Planungsübersicht!$F234&gt;1990,TYPE(Planungsübersicht!$F234)=1),Planungsübersicht!C234," ")</f>
        <v> </v>
      </c>
      <c r="C205" s="277" t="str">
        <f>IF(AND(Planungsübersicht!$F234&gt;1990,TYPE(Planungsübersicht!$F234)=1),Planungsübersicht!D234," ")</f>
        <v> </v>
      </c>
      <c r="D205" s="277" t="str">
        <f>IF(AND(Planungsübersicht!$F234&gt;1990,TYPE(Planungsübersicht!$F234)=1),Planungsübersicht!F234," ")</f>
        <v> </v>
      </c>
      <c r="E205" s="278" t="str">
        <f>IF(AND(Planungsübersicht!$F234&gt;1990,TYPE(Planungsübersicht!$F234)=1),Planungsübersicht!G234," ")</f>
        <v> </v>
      </c>
      <c r="F205" s="277" t="str">
        <f>IF(AND(Planungsübersicht!$F234&gt;1990,TYPE(Planungsübersicht!$F234)=1),Planungsübersicht!H234," ")</f>
        <v> </v>
      </c>
      <c r="G205" s="277" t="str">
        <f>IF(AND(Planungsübersicht!$F234&gt;1990,TYPE(Planungsübersicht!$F234)=1),Planungsübersicht!I234," ")</f>
        <v> </v>
      </c>
      <c r="H205" s="277" t="str">
        <f>IF(AND(Planungsübersicht!$F234&gt;1990,TYPE(Planungsübersicht!$F234)=1),Planungsübersicht!J234," ")</f>
        <v> </v>
      </c>
    </row>
    <row r="206" spans="2:8" ht="12">
      <c r="B206" s="277" t="str">
        <f>IF(AND(Planungsübersicht!$F235&gt;1990,TYPE(Planungsübersicht!$F235)=1),Planungsübersicht!C235," ")</f>
        <v> </v>
      </c>
      <c r="C206" s="277" t="str">
        <f>IF(AND(Planungsübersicht!$F235&gt;1990,TYPE(Planungsübersicht!$F235)=1),Planungsübersicht!D235," ")</f>
        <v> </v>
      </c>
      <c r="D206" s="277" t="str">
        <f>IF(AND(Planungsübersicht!$F235&gt;1990,TYPE(Planungsübersicht!$F235)=1),Planungsübersicht!F235," ")</f>
        <v> </v>
      </c>
      <c r="E206" s="278" t="str">
        <f>IF(AND(Planungsübersicht!$F235&gt;1990,TYPE(Planungsübersicht!$F235)=1),Planungsübersicht!G235," ")</f>
        <v> </v>
      </c>
      <c r="F206" s="277" t="str">
        <f>IF(AND(Planungsübersicht!$F235&gt;1990,TYPE(Planungsübersicht!$F235)=1),Planungsübersicht!H235," ")</f>
        <v> </v>
      </c>
      <c r="G206" s="277" t="str">
        <f>IF(AND(Planungsübersicht!$F235&gt;1990,TYPE(Planungsübersicht!$F235)=1),Planungsübersicht!I235," ")</f>
        <v> </v>
      </c>
      <c r="H206" s="277" t="str">
        <f>IF(AND(Planungsübersicht!$F235&gt;1990,TYPE(Planungsübersicht!$F235)=1),Planungsübersicht!J235," ")</f>
        <v> </v>
      </c>
    </row>
    <row r="207" spans="2:8" ht="12">
      <c r="B207" s="277" t="str">
        <f>IF(AND(Planungsübersicht!$F236&gt;1990,TYPE(Planungsübersicht!$F236)=1),Planungsübersicht!C236," ")</f>
        <v> </v>
      </c>
      <c r="C207" s="277" t="str">
        <f>IF(AND(Planungsübersicht!$F236&gt;1990,TYPE(Planungsübersicht!$F236)=1),Planungsübersicht!D236," ")</f>
        <v> </v>
      </c>
      <c r="D207" s="277" t="str">
        <f>IF(AND(Planungsübersicht!$F236&gt;1990,TYPE(Planungsübersicht!$F236)=1),Planungsübersicht!F236," ")</f>
        <v> </v>
      </c>
      <c r="E207" s="278" t="str">
        <f>IF(AND(Planungsübersicht!$F236&gt;1990,TYPE(Planungsübersicht!$F236)=1),Planungsübersicht!G236," ")</f>
        <v> </v>
      </c>
      <c r="F207" s="277" t="str">
        <f>IF(AND(Planungsübersicht!$F236&gt;1990,TYPE(Planungsübersicht!$F236)=1),Planungsübersicht!H236," ")</f>
        <v> </v>
      </c>
      <c r="G207" s="277" t="str">
        <f>IF(AND(Planungsübersicht!$F236&gt;1990,TYPE(Planungsübersicht!$F236)=1),Planungsübersicht!I236," ")</f>
        <v> </v>
      </c>
      <c r="H207" s="277" t="str">
        <f>IF(AND(Planungsübersicht!$F236&gt;1990,TYPE(Planungsübersicht!$F236)=1),Planungsübersicht!J236," ")</f>
        <v> </v>
      </c>
    </row>
    <row r="208" spans="2:8" ht="12">
      <c r="B208" s="277" t="str">
        <f>IF(AND(Planungsübersicht!$F237&gt;1990,TYPE(Planungsübersicht!$F237)=1),Planungsübersicht!C237," ")</f>
        <v> </v>
      </c>
      <c r="C208" s="277" t="str">
        <f>IF(AND(Planungsübersicht!$F237&gt;1990,TYPE(Planungsübersicht!$F237)=1),Planungsübersicht!D237," ")</f>
        <v> </v>
      </c>
      <c r="D208" s="277" t="str">
        <f>IF(AND(Planungsübersicht!$F237&gt;1990,TYPE(Planungsübersicht!$F237)=1),Planungsübersicht!F237," ")</f>
        <v> </v>
      </c>
      <c r="E208" s="278" t="str">
        <f>IF(AND(Planungsübersicht!$F237&gt;1990,TYPE(Planungsübersicht!$F237)=1),Planungsübersicht!G237," ")</f>
        <v> </v>
      </c>
      <c r="F208" s="277" t="str">
        <f>IF(AND(Planungsübersicht!$F237&gt;1990,TYPE(Planungsübersicht!$F237)=1),Planungsübersicht!H237," ")</f>
        <v> </v>
      </c>
      <c r="G208" s="277" t="str">
        <f>IF(AND(Planungsübersicht!$F237&gt;1990,TYPE(Planungsübersicht!$F237)=1),Planungsübersicht!I237," ")</f>
        <v> </v>
      </c>
      <c r="H208" s="277" t="str">
        <f>IF(AND(Planungsübersicht!$F237&gt;1990,TYPE(Planungsübersicht!$F237)=1),Planungsübersicht!J237," ")</f>
        <v> </v>
      </c>
    </row>
    <row r="209" spans="2:8" ht="12">
      <c r="B209" s="277" t="str">
        <f>IF(AND(Planungsübersicht!$F238&gt;1990,TYPE(Planungsübersicht!$F238)=1),Planungsübersicht!C238," ")</f>
        <v> </v>
      </c>
      <c r="C209" s="277" t="str">
        <f>IF(AND(Planungsübersicht!$F238&gt;1990,TYPE(Planungsübersicht!$F238)=1),Planungsübersicht!D238," ")</f>
        <v> </v>
      </c>
      <c r="D209" s="277" t="str">
        <f>IF(AND(Planungsübersicht!$F238&gt;1990,TYPE(Planungsübersicht!$F238)=1),Planungsübersicht!F238," ")</f>
        <v> </v>
      </c>
      <c r="E209" s="278" t="str">
        <f>IF(AND(Planungsübersicht!$F238&gt;1990,TYPE(Planungsübersicht!$F238)=1),Planungsübersicht!G238," ")</f>
        <v> </v>
      </c>
      <c r="F209" s="277" t="str">
        <f>IF(AND(Planungsübersicht!$F238&gt;1990,TYPE(Planungsübersicht!$F238)=1),Planungsübersicht!H238," ")</f>
        <v> </v>
      </c>
      <c r="G209" s="277" t="str">
        <f>IF(AND(Planungsübersicht!$F238&gt;1990,TYPE(Planungsübersicht!$F238)=1),Planungsübersicht!I238," ")</f>
        <v> </v>
      </c>
      <c r="H209" s="277" t="str">
        <f>IF(AND(Planungsübersicht!$F238&gt;1990,TYPE(Planungsübersicht!$F238)=1),Planungsübersicht!J238," ")</f>
        <v> </v>
      </c>
    </row>
    <row r="210" spans="2:8" ht="12">
      <c r="B210" s="277" t="str">
        <f>IF(AND(Planungsübersicht!$F239&gt;1990,TYPE(Planungsübersicht!$F239)=1),Planungsübersicht!C239," ")</f>
        <v> </v>
      </c>
      <c r="C210" s="277" t="str">
        <f>IF(AND(Planungsübersicht!$F239&gt;1990,TYPE(Planungsübersicht!$F239)=1),Planungsübersicht!D239," ")</f>
        <v> </v>
      </c>
      <c r="D210" s="277" t="str">
        <f>IF(AND(Planungsübersicht!$F239&gt;1990,TYPE(Planungsübersicht!$F239)=1),Planungsübersicht!F239," ")</f>
        <v> </v>
      </c>
      <c r="E210" s="278" t="str">
        <f>IF(AND(Planungsübersicht!$F239&gt;1990,TYPE(Planungsübersicht!$F239)=1),Planungsübersicht!G239," ")</f>
        <v> </v>
      </c>
      <c r="F210" s="277" t="str">
        <f>IF(AND(Planungsübersicht!$F239&gt;1990,TYPE(Planungsübersicht!$F239)=1),Planungsübersicht!H239," ")</f>
        <v> </v>
      </c>
      <c r="G210" s="277" t="str">
        <f>IF(AND(Planungsübersicht!$F239&gt;1990,TYPE(Planungsübersicht!$F239)=1),Planungsübersicht!I239," ")</f>
        <v> </v>
      </c>
      <c r="H210" s="277" t="str">
        <f>IF(AND(Planungsübersicht!$F239&gt;1990,TYPE(Planungsübersicht!$F239)=1),Planungsübersicht!J239," ")</f>
        <v> </v>
      </c>
    </row>
    <row r="211" spans="2:8" ht="12">
      <c r="B211" s="277" t="str">
        <f>IF(AND(Planungsübersicht!$F240&gt;1990,TYPE(Planungsübersicht!$F240)=1),Planungsübersicht!C240," ")</f>
        <v> </v>
      </c>
      <c r="C211" s="277" t="str">
        <f>IF(AND(Planungsübersicht!$F240&gt;1990,TYPE(Planungsübersicht!$F240)=1),Planungsübersicht!D240," ")</f>
        <v> </v>
      </c>
      <c r="D211" s="277" t="str">
        <f>IF(AND(Planungsübersicht!$F240&gt;1990,TYPE(Planungsübersicht!$F240)=1),Planungsübersicht!F240," ")</f>
        <v> </v>
      </c>
      <c r="E211" s="278" t="str">
        <f>IF(AND(Planungsübersicht!$F240&gt;1990,TYPE(Planungsübersicht!$F240)=1),Planungsübersicht!G240," ")</f>
        <v> </v>
      </c>
      <c r="F211" s="277" t="str">
        <f>IF(AND(Planungsübersicht!$F240&gt;1990,TYPE(Planungsübersicht!$F240)=1),Planungsübersicht!H240," ")</f>
        <v> </v>
      </c>
      <c r="G211" s="277" t="str">
        <f>IF(AND(Planungsübersicht!$F240&gt;1990,TYPE(Planungsübersicht!$F240)=1),Planungsübersicht!I240," ")</f>
        <v> </v>
      </c>
      <c r="H211" s="277" t="str">
        <f>IF(AND(Planungsübersicht!$F240&gt;1990,TYPE(Planungsübersicht!$F240)=1),Planungsübersicht!J240," ")</f>
        <v> </v>
      </c>
    </row>
    <row r="212" spans="2:8" ht="12">
      <c r="B212" s="277" t="str">
        <f>IF(AND(Planungsübersicht!$F241&gt;1990,TYPE(Planungsübersicht!$F241)=1),Planungsübersicht!C241," ")</f>
        <v> </v>
      </c>
      <c r="C212" s="277" t="str">
        <f>IF(AND(Planungsübersicht!$F241&gt;1990,TYPE(Planungsübersicht!$F241)=1),Planungsübersicht!D241," ")</f>
        <v> </v>
      </c>
      <c r="D212" s="277" t="str">
        <f>IF(AND(Planungsübersicht!$F241&gt;1990,TYPE(Planungsübersicht!$F241)=1),Planungsübersicht!F241," ")</f>
        <v> </v>
      </c>
      <c r="E212" s="278" t="str">
        <f>IF(AND(Planungsübersicht!$F241&gt;1990,TYPE(Planungsübersicht!$F241)=1),Planungsübersicht!G241," ")</f>
        <v> </v>
      </c>
      <c r="F212" s="277" t="str">
        <f>IF(AND(Planungsübersicht!$F241&gt;1990,TYPE(Planungsübersicht!$F241)=1),Planungsübersicht!H241," ")</f>
        <v> </v>
      </c>
      <c r="G212" s="277" t="str">
        <f>IF(AND(Planungsübersicht!$F241&gt;1990,TYPE(Planungsübersicht!$F241)=1),Planungsübersicht!I241," ")</f>
        <v> </v>
      </c>
      <c r="H212" s="277" t="str">
        <f>IF(AND(Planungsübersicht!$F241&gt;1990,TYPE(Planungsübersicht!$F241)=1),Planungsübersicht!J241," ")</f>
        <v> </v>
      </c>
    </row>
    <row r="213" spans="2:8" ht="12">
      <c r="B213" s="277" t="str">
        <f>IF(AND(Planungsübersicht!$F242&gt;1990,TYPE(Planungsübersicht!$F242)=1),Planungsübersicht!C242," ")</f>
        <v> </v>
      </c>
      <c r="C213" s="277" t="str">
        <f>IF(AND(Planungsübersicht!$F242&gt;1990,TYPE(Planungsübersicht!$F242)=1),Planungsübersicht!D242," ")</f>
        <v> </v>
      </c>
      <c r="D213" s="277" t="str">
        <f>IF(AND(Planungsübersicht!$F242&gt;1990,TYPE(Planungsübersicht!$F242)=1),Planungsübersicht!F242," ")</f>
        <v> </v>
      </c>
      <c r="E213" s="278" t="str">
        <f>IF(AND(Planungsübersicht!$F242&gt;1990,TYPE(Planungsübersicht!$F242)=1),Planungsübersicht!G242," ")</f>
        <v> </v>
      </c>
      <c r="F213" s="277" t="str">
        <f>IF(AND(Planungsübersicht!$F242&gt;1990,TYPE(Planungsübersicht!$F242)=1),Planungsübersicht!H242," ")</f>
        <v> </v>
      </c>
      <c r="G213" s="277" t="str">
        <f>IF(AND(Planungsübersicht!$F242&gt;1990,TYPE(Planungsübersicht!$F242)=1),Planungsübersicht!I242," ")</f>
        <v> </v>
      </c>
      <c r="H213" s="277" t="str">
        <f>IF(AND(Planungsübersicht!$F242&gt;1990,TYPE(Planungsübersicht!$F242)=1),Planungsübersicht!J242," ")</f>
        <v> </v>
      </c>
    </row>
    <row r="214" spans="2:8" ht="12">
      <c r="B214" s="277" t="str">
        <f>IF(AND(Planungsübersicht!$F243&gt;1990,TYPE(Planungsübersicht!$F243)=1),Planungsübersicht!C243," ")</f>
        <v> </v>
      </c>
      <c r="C214" s="277" t="str">
        <f>IF(AND(Planungsübersicht!$F243&gt;1990,TYPE(Planungsübersicht!$F243)=1),Planungsübersicht!D243," ")</f>
        <v> </v>
      </c>
      <c r="D214" s="277" t="str">
        <f>IF(AND(Planungsübersicht!$F243&gt;1990,TYPE(Planungsübersicht!$F243)=1),Planungsübersicht!F243," ")</f>
        <v> </v>
      </c>
      <c r="E214" s="278" t="str">
        <f>IF(AND(Planungsübersicht!$F243&gt;1990,TYPE(Planungsübersicht!$F243)=1),Planungsübersicht!G243," ")</f>
        <v> </v>
      </c>
      <c r="F214" s="277" t="str">
        <f>IF(AND(Planungsübersicht!$F243&gt;1990,TYPE(Planungsübersicht!$F243)=1),Planungsübersicht!H243," ")</f>
        <v> </v>
      </c>
      <c r="G214" s="277" t="str">
        <f>IF(AND(Planungsübersicht!$F243&gt;1990,TYPE(Planungsübersicht!$F243)=1),Planungsübersicht!I243," ")</f>
        <v> </v>
      </c>
      <c r="H214" s="277" t="str">
        <f>IF(AND(Planungsübersicht!$F243&gt;1990,TYPE(Planungsübersicht!$F243)=1),Planungsübersicht!J243," ")</f>
        <v> </v>
      </c>
    </row>
    <row r="215" spans="2:8" ht="12">
      <c r="B215" s="277" t="str">
        <f>IF(AND(Planungsübersicht!$F244&gt;1990,TYPE(Planungsübersicht!$F244)=1),Planungsübersicht!C244," ")</f>
        <v> </v>
      </c>
      <c r="C215" s="277" t="str">
        <f>IF(AND(Planungsübersicht!$F244&gt;1990,TYPE(Planungsübersicht!$F244)=1),Planungsübersicht!D244," ")</f>
        <v> </v>
      </c>
      <c r="D215" s="277" t="str">
        <f>IF(AND(Planungsübersicht!$F244&gt;1990,TYPE(Planungsübersicht!$F244)=1),Planungsübersicht!F244," ")</f>
        <v> </v>
      </c>
      <c r="E215" s="278" t="str">
        <f>IF(AND(Planungsübersicht!$F244&gt;1990,TYPE(Planungsübersicht!$F244)=1),Planungsübersicht!G244," ")</f>
        <v> </v>
      </c>
      <c r="F215" s="277" t="str">
        <f>IF(AND(Planungsübersicht!$F244&gt;1990,TYPE(Planungsübersicht!$F244)=1),Planungsübersicht!H244," ")</f>
        <v> </v>
      </c>
      <c r="G215" s="277" t="str">
        <f>IF(AND(Planungsübersicht!$F244&gt;1990,TYPE(Planungsübersicht!$F244)=1),Planungsübersicht!I244," ")</f>
        <v> </v>
      </c>
      <c r="H215" s="277" t="str">
        <f>IF(AND(Planungsübersicht!$F244&gt;1990,TYPE(Planungsübersicht!$F244)=1),Planungsübersicht!J244," ")</f>
        <v> </v>
      </c>
    </row>
    <row r="216" spans="2:8" ht="12">
      <c r="B216" s="277" t="str">
        <f>IF(AND(Planungsübersicht!$F245&gt;1990,TYPE(Planungsübersicht!$F245)=1),Planungsübersicht!C245," ")</f>
        <v> </v>
      </c>
      <c r="C216" s="277" t="str">
        <f>IF(AND(Planungsübersicht!$F245&gt;1990,TYPE(Planungsübersicht!$F245)=1),Planungsübersicht!D245," ")</f>
        <v> </v>
      </c>
      <c r="D216" s="277" t="str">
        <f>IF(AND(Planungsübersicht!$F245&gt;1990,TYPE(Planungsübersicht!$F245)=1),Planungsübersicht!F245," ")</f>
        <v> </v>
      </c>
      <c r="E216" s="278" t="str">
        <f>IF(AND(Planungsübersicht!$F245&gt;1990,TYPE(Planungsübersicht!$F245)=1),Planungsübersicht!G245," ")</f>
        <v> </v>
      </c>
      <c r="F216" s="277" t="str">
        <f>IF(AND(Planungsübersicht!$F245&gt;1990,TYPE(Planungsübersicht!$F245)=1),Planungsübersicht!H245," ")</f>
        <v> </v>
      </c>
      <c r="G216" s="277" t="str">
        <f>IF(AND(Planungsübersicht!$F245&gt;1990,TYPE(Planungsübersicht!$F245)=1),Planungsübersicht!I245," ")</f>
        <v> </v>
      </c>
      <c r="H216" s="277" t="str">
        <f>IF(AND(Planungsübersicht!$F245&gt;1990,TYPE(Planungsübersicht!$F245)=1),Planungsübersicht!J245," ")</f>
        <v> </v>
      </c>
    </row>
    <row r="217" spans="2:8" ht="12">
      <c r="B217" s="277" t="str">
        <f>IF(AND(Planungsübersicht!$F246&gt;1990,TYPE(Planungsübersicht!$F246)=1),Planungsübersicht!C246," ")</f>
        <v> </v>
      </c>
      <c r="C217" s="277" t="str">
        <f>IF(AND(Planungsübersicht!$F246&gt;1990,TYPE(Planungsübersicht!$F246)=1),Planungsübersicht!D246," ")</f>
        <v> </v>
      </c>
      <c r="D217" s="277" t="str">
        <f>IF(AND(Planungsübersicht!$F246&gt;1990,TYPE(Planungsübersicht!$F246)=1),Planungsübersicht!F246," ")</f>
        <v> </v>
      </c>
      <c r="E217" s="278" t="str">
        <f>IF(AND(Planungsübersicht!$F246&gt;1990,TYPE(Planungsübersicht!$F246)=1),Planungsübersicht!G246," ")</f>
        <v> </v>
      </c>
      <c r="F217" s="277" t="str">
        <f>IF(AND(Planungsübersicht!$F246&gt;1990,TYPE(Planungsübersicht!$F246)=1),Planungsübersicht!H246," ")</f>
        <v> </v>
      </c>
      <c r="G217" s="277" t="str">
        <f>IF(AND(Planungsübersicht!$F246&gt;1990,TYPE(Planungsübersicht!$F246)=1),Planungsübersicht!I246," ")</f>
        <v> </v>
      </c>
      <c r="H217" s="277" t="str">
        <f>IF(AND(Planungsübersicht!$F246&gt;1990,TYPE(Planungsübersicht!$F246)=1),Planungsübersicht!J246," ")</f>
        <v> </v>
      </c>
    </row>
    <row r="218" spans="2:8" ht="12">
      <c r="B218" s="277" t="str">
        <f>IF(AND(Planungsübersicht!$F247&gt;1990,TYPE(Planungsübersicht!$F247)=1),Planungsübersicht!C247," ")</f>
        <v> </v>
      </c>
      <c r="C218" s="277" t="str">
        <f>IF(AND(Planungsübersicht!$F247&gt;1990,TYPE(Planungsübersicht!$F247)=1),Planungsübersicht!D247," ")</f>
        <v> </v>
      </c>
      <c r="D218" s="277" t="str">
        <f>IF(AND(Planungsübersicht!$F247&gt;1990,TYPE(Planungsübersicht!$F247)=1),Planungsübersicht!F247," ")</f>
        <v> </v>
      </c>
      <c r="E218" s="278" t="str">
        <f>IF(AND(Planungsübersicht!$F247&gt;1990,TYPE(Planungsübersicht!$F247)=1),Planungsübersicht!G247," ")</f>
        <v> </v>
      </c>
      <c r="F218" s="277" t="str">
        <f>IF(AND(Planungsübersicht!$F247&gt;1990,TYPE(Planungsübersicht!$F247)=1),Planungsübersicht!H247," ")</f>
        <v> </v>
      </c>
      <c r="G218" s="277" t="str">
        <f>IF(AND(Planungsübersicht!$F247&gt;1990,TYPE(Planungsübersicht!$F247)=1),Planungsübersicht!I247," ")</f>
        <v> </v>
      </c>
      <c r="H218" s="277" t="str">
        <f>IF(AND(Planungsübersicht!$F247&gt;1990,TYPE(Planungsübersicht!$F247)=1),Planungsübersicht!J247," ")</f>
        <v> </v>
      </c>
    </row>
    <row r="219" spans="2:8" ht="12">
      <c r="B219" s="277" t="str">
        <f>IF(AND(Planungsübersicht!$F248&gt;1990,TYPE(Planungsübersicht!$F248)=1),Planungsübersicht!C248," ")</f>
        <v> </v>
      </c>
      <c r="C219" s="277" t="str">
        <f>IF(AND(Planungsübersicht!$F248&gt;1990,TYPE(Planungsübersicht!$F248)=1),Planungsübersicht!D248," ")</f>
        <v> </v>
      </c>
      <c r="D219" s="277" t="str">
        <f>IF(AND(Planungsübersicht!$F248&gt;1990,TYPE(Planungsübersicht!$F248)=1),Planungsübersicht!F248," ")</f>
        <v> </v>
      </c>
      <c r="E219" s="278" t="str">
        <f>IF(AND(Planungsübersicht!$F248&gt;1990,TYPE(Planungsübersicht!$F248)=1),Planungsübersicht!G248," ")</f>
        <v> </v>
      </c>
      <c r="F219" s="277" t="str">
        <f>IF(AND(Planungsübersicht!$F248&gt;1990,TYPE(Planungsübersicht!$F248)=1),Planungsübersicht!H248," ")</f>
        <v> </v>
      </c>
      <c r="G219" s="277" t="str">
        <f>IF(AND(Planungsübersicht!$F248&gt;1990,TYPE(Planungsübersicht!$F248)=1),Planungsübersicht!I248," ")</f>
        <v> </v>
      </c>
      <c r="H219" s="277" t="str">
        <f>IF(AND(Planungsübersicht!$F248&gt;1990,TYPE(Planungsübersicht!$F248)=1),Planungsübersicht!J248," ")</f>
        <v> </v>
      </c>
    </row>
    <row r="220" spans="2:8" ht="12">
      <c r="B220" s="277" t="str">
        <f>IF(AND(Planungsübersicht!$F249&gt;1990,TYPE(Planungsübersicht!$F249)=1),Planungsübersicht!C249," ")</f>
        <v> </v>
      </c>
      <c r="C220" s="277" t="str">
        <f>IF(AND(Planungsübersicht!$F249&gt;1990,TYPE(Planungsübersicht!$F249)=1),Planungsübersicht!D249," ")</f>
        <v> </v>
      </c>
      <c r="D220" s="277" t="str">
        <f>IF(AND(Planungsübersicht!$F249&gt;1990,TYPE(Planungsübersicht!$F249)=1),Planungsübersicht!F249," ")</f>
        <v> </v>
      </c>
      <c r="E220" s="278" t="str">
        <f>IF(AND(Planungsübersicht!$F249&gt;1990,TYPE(Planungsübersicht!$F249)=1),Planungsübersicht!G249," ")</f>
        <v> </v>
      </c>
      <c r="F220" s="277" t="str">
        <f>IF(AND(Planungsübersicht!$F249&gt;1990,TYPE(Planungsübersicht!$F249)=1),Planungsübersicht!H249," ")</f>
        <v> </v>
      </c>
      <c r="G220" s="277" t="str">
        <f>IF(AND(Planungsübersicht!$F249&gt;1990,TYPE(Planungsübersicht!$F249)=1),Planungsübersicht!I249," ")</f>
        <v> </v>
      </c>
      <c r="H220" s="277" t="str">
        <f>IF(AND(Planungsübersicht!$F249&gt;1990,TYPE(Planungsübersicht!$F249)=1),Planungsübersicht!J249," ")</f>
        <v> </v>
      </c>
    </row>
    <row r="221" spans="2:8" ht="12">
      <c r="B221" s="277" t="str">
        <f>IF(AND(Planungsübersicht!$F250&gt;1990,TYPE(Planungsübersicht!$F250)=1),Planungsübersicht!C250," ")</f>
        <v> </v>
      </c>
      <c r="C221" s="277" t="str">
        <f>IF(AND(Planungsübersicht!$F250&gt;1990,TYPE(Planungsübersicht!$F250)=1),Planungsübersicht!D250," ")</f>
        <v> </v>
      </c>
      <c r="D221" s="277" t="str">
        <f>IF(AND(Planungsübersicht!$F250&gt;1990,TYPE(Planungsübersicht!$F250)=1),Planungsübersicht!F250," ")</f>
        <v> </v>
      </c>
      <c r="E221" s="278" t="str">
        <f>IF(AND(Planungsübersicht!$F250&gt;1990,TYPE(Planungsübersicht!$F250)=1),Planungsübersicht!G250," ")</f>
        <v> </v>
      </c>
      <c r="F221" s="277" t="str">
        <f>IF(AND(Planungsübersicht!$F250&gt;1990,TYPE(Planungsübersicht!$F250)=1),Planungsübersicht!H250," ")</f>
        <v> </v>
      </c>
      <c r="G221" s="277" t="str">
        <f>IF(AND(Planungsübersicht!$F250&gt;1990,TYPE(Planungsübersicht!$F250)=1),Planungsübersicht!I250," ")</f>
        <v> </v>
      </c>
      <c r="H221" s="277" t="str">
        <f>IF(AND(Planungsübersicht!$F250&gt;1990,TYPE(Planungsübersicht!$F250)=1),Planungsübersicht!J250," ")</f>
        <v> </v>
      </c>
    </row>
    <row r="222" spans="2:8" ht="12">
      <c r="B222" s="277" t="str">
        <f>IF(AND(Planungsübersicht!$F251&gt;1990,TYPE(Planungsübersicht!$F251)=1),Planungsübersicht!C251," ")</f>
        <v> </v>
      </c>
      <c r="C222" s="277" t="str">
        <f>IF(AND(Planungsübersicht!$F251&gt;1990,TYPE(Planungsübersicht!$F251)=1),Planungsübersicht!D251," ")</f>
        <v> </v>
      </c>
      <c r="D222" s="277" t="str">
        <f>IF(AND(Planungsübersicht!$F251&gt;1990,TYPE(Planungsübersicht!$F251)=1),Planungsübersicht!F251," ")</f>
        <v> </v>
      </c>
      <c r="E222" s="278" t="str">
        <f>IF(AND(Planungsübersicht!$F251&gt;1990,TYPE(Planungsübersicht!$F251)=1),Planungsübersicht!G251," ")</f>
        <v> </v>
      </c>
      <c r="F222" s="277" t="str">
        <f>IF(AND(Planungsübersicht!$F251&gt;1990,TYPE(Planungsübersicht!$F251)=1),Planungsübersicht!H251," ")</f>
        <v> </v>
      </c>
      <c r="G222" s="277" t="str">
        <f>IF(AND(Planungsübersicht!$F251&gt;1990,TYPE(Planungsübersicht!$F251)=1),Planungsübersicht!I251," ")</f>
        <v> </v>
      </c>
      <c r="H222" s="277" t="str">
        <f>IF(AND(Planungsübersicht!$F251&gt;1990,TYPE(Planungsübersicht!$F251)=1),Planungsübersicht!J251," ")</f>
        <v> </v>
      </c>
    </row>
    <row r="223" spans="2:8" ht="12">
      <c r="B223" s="277" t="str">
        <f>IF(AND(Planungsübersicht!$F252&gt;1990,TYPE(Planungsübersicht!$F252)=1),Planungsübersicht!C252," ")</f>
        <v> </v>
      </c>
      <c r="C223" s="277" t="str">
        <f>IF(AND(Planungsübersicht!$F252&gt;1990,TYPE(Planungsübersicht!$F252)=1),Planungsübersicht!D252," ")</f>
        <v> </v>
      </c>
      <c r="D223" s="277" t="str">
        <f>IF(AND(Planungsübersicht!$F252&gt;1990,TYPE(Planungsübersicht!$F252)=1),Planungsübersicht!F252," ")</f>
        <v> </v>
      </c>
      <c r="E223" s="278" t="str">
        <f>IF(AND(Planungsübersicht!$F252&gt;1990,TYPE(Planungsübersicht!$F252)=1),Planungsübersicht!G252," ")</f>
        <v> </v>
      </c>
      <c r="F223" s="277" t="str">
        <f>IF(AND(Planungsübersicht!$F252&gt;1990,TYPE(Planungsübersicht!$F252)=1),Planungsübersicht!H252," ")</f>
        <v> </v>
      </c>
      <c r="G223" s="277" t="str">
        <f>IF(AND(Planungsübersicht!$F252&gt;1990,TYPE(Planungsübersicht!$F252)=1),Planungsübersicht!I252," ")</f>
        <v> </v>
      </c>
      <c r="H223" s="277" t="str">
        <f>IF(AND(Planungsübersicht!$F252&gt;1990,TYPE(Planungsübersicht!$F252)=1),Planungsübersicht!J252," ")</f>
        <v> </v>
      </c>
    </row>
    <row r="224" spans="2:8" ht="12">
      <c r="B224" s="277" t="str">
        <f>IF(AND(Planungsübersicht!$F253&gt;1990,TYPE(Planungsübersicht!$F253)=1),Planungsübersicht!C253," ")</f>
        <v> </v>
      </c>
      <c r="C224" s="277" t="str">
        <f>IF(AND(Planungsübersicht!$F253&gt;1990,TYPE(Planungsübersicht!$F253)=1),Planungsübersicht!D253," ")</f>
        <v> </v>
      </c>
      <c r="D224" s="277" t="str">
        <f>IF(AND(Planungsübersicht!$F253&gt;1990,TYPE(Planungsübersicht!$F253)=1),Planungsübersicht!F253," ")</f>
        <v> </v>
      </c>
      <c r="E224" s="278" t="str">
        <f>IF(AND(Planungsübersicht!$F253&gt;1990,TYPE(Planungsübersicht!$F253)=1),Planungsübersicht!G253," ")</f>
        <v> </v>
      </c>
      <c r="F224" s="277" t="str">
        <f>IF(AND(Planungsübersicht!$F253&gt;1990,TYPE(Planungsübersicht!$F253)=1),Planungsübersicht!H253," ")</f>
        <v> </v>
      </c>
      <c r="G224" s="277" t="str">
        <f>IF(AND(Planungsübersicht!$F253&gt;1990,TYPE(Planungsübersicht!$F253)=1),Planungsübersicht!I253," ")</f>
        <v> </v>
      </c>
      <c r="H224" s="277" t="str">
        <f>IF(AND(Planungsübersicht!$F253&gt;1990,TYPE(Planungsübersicht!$F253)=1),Planungsübersicht!J253," ")</f>
        <v> </v>
      </c>
    </row>
    <row r="225" spans="2:8" ht="12">
      <c r="B225" s="277" t="str">
        <f>IF(AND(Planungsübersicht!$F254&gt;1990,TYPE(Planungsübersicht!$F254)=1),Planungsübersicht!C254," ")</f>
        <v> </v>
      </c>
      <c r="C225" s="277" t="str">
        <f>IF(AND(Planungsübersicht!$F254&gt;1990,TYPE(Planungsübersicht!$F254)=1),Planungsübersicht!D254," ")</f>
        <v> </v>
      </c>
      <c r="D225" s="277" t="str">
        <f>IF(AND(Planungsübersicht!$F254&gt;1990,TYPE(Planungsübersicht!$F254)=1),Planungsübersicht!F254," ")</f>
        <v> </v>
      </c>
      <c r="E225" s="278" t="str">
        <f>IF(AND(Planungsübersicht!$F254&gt;1990,TYPE(Planungsübersicht!$F254)=1),Planungsübersicht!G254," ")</f>
        <v> </v>
      </c>
      <c r="F225" s="277" t="str">
        <f>IF(AND(Planungsübersicht!$F254&gt;1990,TYPE(Planungsübersicht!$F254)=1),Planungsübersicht!H254," ")</f>
        <v> </v>
      </c>
      <c r="G225" s="277" t="str">
        <f>IF(AND(Planungsübersicht!$F254&gt;1990,TYPE(Planungsübersicht!$F254)=1),Planungsübersicht!I254," ")</f>
        <v> </v>
      </c>
      <c r="H225" s="277" t="str">
        <f>IF(AND(Planungsübersicht!$F254&gt;1990,TYPE(Planungsübersicht!$F254)=1),Planungsübersicht!J254," ")</f>
        <v> </v>
      </c>
    </row>
    <row r="226" spans="2:8" ht="12">
      <c r="B226" s="277" t="str">
        <f>IF(AND(Planungsübersicht!$F255&gt;1990,TYPE(Planungsübersicht!$F255)=1),Planungsübersicht!C255," ")</f>
        <v> </v>
      </c>
      <c r="C226" s="277" t="str">
        <f>IF(AND(Planungsübersicht!$F255&gt;1990,TYPE(Planungsübersicht!$F255)=1),Planungsübersicht!D255," ")</f>
        <v> </v>
      </c>
      <c r="D226" s="277" t="str">
        <f>IF(AND(Planungsübersicht!$F255&gt;1990,TYPE(Planungsübersicht!$F255)=1),Planungsübersicht!F255," ")</f>
        <v> </v>
      </c>
      <c r="E226" s="278" t="str">
        <f>IF(AND(Planungsübersicht!$F255&gt;1990,TYPE(Planungsübersicht!$F255)=1),Planungsübersicht!G255," ")</f>
        <v> </v>
      </c>
      <c r="F226" s="277" t="str">
        <f>IF(AND(Planungsübersicht!$F255&gt;1990,TYPE(Planungsübersicht!$F255)=1),Planungsübersicht!H255," ")</f>
        <v> </v>
      </c>
      <c r="G226" s="277" t="str">
        <f>IF(AND(Planungsübersicht!$F255&gt;1990,TYPE(Planungsübersicht!$F255)=1),Planungsübersicht!I255," ")</f>
        <v> </v>
      </c>
      <c r="H226" s="277" t="str">
        <f>IF(AND(Planungsübersicht!$F255&gt;1990,TYPE(Planungsübersicht!$F255)=1),Planungsübersicht!J255," ")</f>
        <v> </v>
      </c>
    </row>
    <row r="227" spans="2:8" ht="12">
      <c r="B227" s="277" t="str">
        <f>IF(AND(Planungsübersicht!$F256&gt;1990,TYPE(Planungsübersicht!$F256)=1),Planungsübersicht!C256," ")</f>
        <v> </v>
      </c>
      <c r="C227" s="277" t="str">
        <f>IF(AND(Planungsübersicht!$F256&gt;1990,TYPE(Planungsübersicht!$F256)=1),Planungsübersicht!D256," ")</f>
        <v> </v>
      </c>
      <c r="D227" s="277" t="str">
        <f>IF(AND(Planungsübersicht!$F256&gt;1990,TYPE(Planungsübersicht!$F256)=1),Planungsübersicht!F256," ")</f>
        <v> </v>
      </c>
      <c r="E227" s="278" t="str">
        <f>IF(AND(Planungsübersicht!$F256&gt;1990,TYPE(Planungsübersicht!$F256)=1),Planungsübersicht!G256," ")</f>
        <v> </v>
      </c>
      <c r="F227" s="277" t="str">
        <f>IF(AND(Planungsübersicht!$F256&gt;1990,TYPE(Planungsübersicht!$F256)=1),Planungsübersicht!H256," ")</f>
        <v> </v>
      </c>
      <c r="G227" s="277" t="str">
        <f>IF(AND(Planungsübersicht!$F256&gt;1990,TYPE(Planungsübersicht!$F256)=1),Planungsübersicht!I256," ")</f>
        <v> </v>
      </c>
      <c r="H227" s="277" t="str">
        <f>IF(AND(Planungsübersicht!$F256&gt;1990,TYPE(Planungsübersicht!$F256)=1),Planungsübersicht!J256," ")</f>
        <v> </v>
      </c>
    </row>
    <row r="228" spans="2:8" ht="12">
      <c r="B228" s="277" t="str">
        <f>IF(AND(Planungsübersicht!$F257&gt;1990,TYPE(Planungsübersicht!$F257)=1),Planungsübersicht!C257," ")</f>
        <v> </v>
      </c>
      <c r="C228" s="277" t="str">
        <f>IF(AND(Planungsübersicht!$F257&gt;1990,TYPE(Planungsübersicht!$F257)=1),Planungsübersicht!D257," ")</f>
        <v> </v>
      </c>
      <c r="D228" s="277" t="str">
        <f>IF(AND(Planungsübersicht!$F257&gt;1990,TYPE(Planungsübersicht!$F257)=1),Planungsübersicht!F257," ")</f>
        <v> </v>
      </c>
      <c r="E228" s="278" t="str">
        <f>IF(AND(Planungsübersicht!$F257&gt;1990,TYPE(Planungsübersicht!$F257)=1),Planungsübersicht!G257," ")</f>
        <v> </v>
      </c>
      <c r="F228" s="277" t="str">
        <f>IF(AND(Planungsübersicht!$F257&gt;1990,TYPE(Planungsübersicht!$F257)=1),Planungsübersicht!H257," ")</f>
        <v> </v>
      </c>
      <c r="G228" s="277" t="str">
        <f>IF(AND(Planungsübersicht!$F257&gt;1990,TYPE(Planungsübersicht!$F257)=1),Planungsübersicht!I257," ")</f>
        <v> </v>
      </c>
      <c r="H228" s="277" t="str">
        <f>IF(AND(Planungsübersicht!$F257&gt;1990,TYPE(Planungsübersicht!$F257)=1),Planungsübersicht!J257," ")</f>
        <v> </v>
      </c>
    </row>
    <row r="229" spans="2:8" ht="12">
      <c r="B229" s="277" t="str">
        <f>IF(AND(Planungsübersicht!$F258&gt;1990,TYPE(Planungsübersicht!$F258)=1),Planungsübersicht!C258," ")</f>
        <v> </v>
      </c>
      <c r="C229" s="277" t="str">
        <f>IF(AND(Planungsübersicht!$F258&gt;1990,TYPE(Planungsübersicht!$F258)=1),Planungsübersicht!D258," ")</f>
        <v> </v>
      </c>
      <c r="D229" s="277" t="str">
        <f>IF(AND(Planungsübersicht!$F258&gt;1990,TYPE(Planungsübersicht!$F258)=1),Planungsübersicht!F258," ")</f>
        <v> </v>
      </c>
      <c r="E229" s="278" t="str">
        <f>IF(AND(Planungsübersicht!$F258&gt;1990,TYPE(Planungsübersicht!$F258)=1),Planungsübersicht!G258," ")</f>
        <v> </v>
      </c>
      <c r="F229" s="277" t="str">
        <f>IF(AND(Planungsübersicht!$F258&gt;1990,TYPE(Planungsübersicht!$F258)=1),Planungsübersicht!H258," ")</f>
        <v> </v>
      </c>
      <c r="G229" s="277" t="str">
        <f>IF(AND(Planungsübersicht!$F258&gt;1990,TYPE(Planungsübersicht!$F258)=1),Planungsübersicht!I258," ")</f>
        <v> </v>
      </c>
      <c r="H229" s="277" t="str">
        <f>IF(AND(Planungsübersicht!$F258&gt;1990,TYPE(Planungsübersicht!$F258)=1),Planungsübersicht!J258," ")</f>
        <v> </v>
      </c>
    </row>
    <row r="230" spans="2:8" ht="12">
      <c r="B230" s="277" t="str">
        <f>IF(AND(Planungsübersicht!$F259&gt;1990,TYPE(Planungsübersicht!$F259)=1),Planungsübersicht!C259," ")</f>
        <v> </v>
      </c>
      <c r="C230" s="277" t="str">
        <f>IF(AND(Planungsübersicht!$F259&gt;1990,TYPE(Planungsübersicht!$F259)=1),Planungsübersicht!D259," ")</f>
        <v> </v>
      </c>
      <c r="D230" s="277" t="str">
        <f>IF(AND(Planungsübersicht!$F259&gt;1990,TYPE(Planungsübersicht!$F259)=1),Planungsübersicht!F259," ")</f>
        <v> </v>
      </c>
      <c r="E230" s="278" t="str">
        <f>IF(AND(Planungsübersicht!$F259&gt;1990,TYPE(Planungsübersicht!$F259)=1),Planungsübersicht!G259," ")</f>
        <v> </v>
      </c>
      <c r="F230" s="277" t="str">
        <f>IF(AND(Planungsübersicht!$F259&gt;1990,TYPE(Planungsübersicht!$F259)=1),Planungsübersicht!H259," ")</f>
        <v> </v>
      </c>
      <c r="G230" s="277" t="str">
        <f>IF(AND(Planungsübersicht!$F259&gt;1990,TYPE(Planungsübersicht!$F259)=1),Planungsübersicht!I259," ")</f>
        <v> </v>
      </c>
      <c r="H230" s="277" t="str">
        <f>IF(AND(Planungsübersicht!$F259&gt;1990,TYPE(Planungsübersicht!$F259)=1),Planungsübersicht!J259," ")</f>
        <v> </v>
      </c>
    </row>
    <row r="231" spans="2:8" ht="12">
      <c r="B231" s="277" t="str">
        <f>IF(AND(Planungsübersicht!$F260&gt;1990,TYPE(Planungsübersicht!$F260)=1),Planungsübersicht!C260," ")</f>
        <v> </v>
      </c>
      <c r="C231" s="277" t="str">
        <f>IF(AND(Planungsübersicht!$F260&gt;1990,TYPE(Planungsübersicht!$F260)=1),Planungsübersicht!D260," ")</f>
        <v> </v>
      </c>
      <c r="D231" s="277" t="str">
        <f>IF(AND(Planungsübersicht!$F260&gt;1990,TYPE(Planungsübersicht!$F260)=1),Planungsübersicht!F260," ")</f>
        <v> </v>
      </c>
      <c r="E231" s="278" t="str">
        <f>IF(AND(Planungsübersicht!$F260&gt;1990,TYPE(Planungsübersicht!$F260)=1),Planungsübersicht!G260," ")</f>
        <v> </v>
      </c>
      <c r="F231" s="277" t="str">
        <f>IF(AND(Planungsübersicht!$F260&gt;1990,TYPE(Planungsübersicht!$F260)=1),Planungsübersicht!H260," ")</f>
        <v> </v>
      </c>
      <c r="G231" s="277" t="str">
        <f>IF(AND(Planungsübersicht!$F260&gt;1990,TYPE(Planungsübersicht!$F260)=1),Planungsübersicht!I260," ")</f>
        <v> </v>
      </c>
      <c r="H231" s="277" t="str">
        <f>IF(AND(Planungsübersicht!$F260&gt;1990,TYPE(Planungsübersicht!$F260)=1),Planungsübersicht!J260," ")</f>
        <v> </v>
      </c>
    </row>
    <row r="232" spans="2:8" ht="12">
      <c r="B232" s="277" t="str">
        <f>IF(AND(Planungsübersicht!$F261&gt;1990,TYPE(Planungsübersicht!$F261)=1),Planungsübersicht!C261," ")</f>
        <v> </v>
      </c>
      <c r="C232" s="277" t="str">
        <f>IF(AND(Planungsübersicht!$F261&gt;1990,TYPE(Planungsübersicht!$F261)=1),Planungsübersicht!D261," ")</f>
        <v> </v>
      </c>
      <c r="D232" s="277" t="str">
        <f>IF(AND(Planungsübersicht!$F261&gt;1990,TYPE(Planungsübersicht!$F261)=1),Planungsübersicht!F261," ")</f>
        <v> </v>
      </c>
      <c r="E232" s="278" t="str">
        <f>IF(AND(Planungsübersicht!$F261&gt;1990,TYPE(Planungsübersicht!$F261)=1),Planungsübersicht!G261," ")</f>
        <v> </v>
      </c>
      <c r="F232" s="277" t="str">
        <f>IF(AND(Planungsübersicht!$F261&gt;1990,TYPE(Planungsübersicht!$F261)=1),Planungsübersicht!H261," ")</f>
        <v> </v>
      </c>
      <c r="G232" s="277" t="str">
        <f>IF(AND(Planungsübersicht!$F261&gt;1990,TYPE(Planungsübersicht!$F261)=1),Planungsübersicht!I261," ")</f>
        <v> </v>
      </c>
      <c r="H232" s="277" t="str">
        <f>IF(AND(Planungsübersicht!$F261&gt;1990,TYPE(Planungsübersicht!$F261)=1),Planungsübersicht!J261," ")</f>
        <v> </v>
      </c>
    </row>
    <row r="233" spans="2:8" ht="12">
      <c r="B233" s="277" t="str">
        <f>IF(AND(Planungsübersicht!$F262&gt;1990,TYPE(Planungsübersicht!$F262)=1),Planungsübersicht!C262," ")</f>
        <v> </v>
      </c>
      <c r="C233" s="277" t="str">
        <f>IF(AND(Planungsübersicht!$F262&gt;1990,TYPE(Planungsübersicht!$F262)=1),Planungsübersicht!D262," ")</f>
        <v> </v>
      </c>
      <c r="D233" s="277" t="str">
        <f>IF(AND(Planungsübersicht!$F262&gt;1990,TYPE(Planungsübersicht!$F262)=1),Planungsübersicht!F262," ")</f>
        <v> </v>
      </c>
      <c r="E233" s="278" t="str">
        <f>IF(AND(Planungsübersicht!$F262&gt;1990,TYPE(Planungsübersicht!$F262)=1),Planungsübersicht!G262," ")</f>
        <v> </v>
      </c>
      <c r="F233" s="277" t="str">
        <f>IF(AND(Planungsübersicht!$F262&gt;1990,TYPE(Planungsübersicht!$F262)=1),Planungsübersicht!H262," ")</f>
        <v> </v>
      </c>
      <c r="G233" s="277" t="str">
        <f>IF(AND(Planungsübersicht!$F262&gt;1990,TYPE(Planungsübersicht!$F262)=1),Planungsübersicht!I262," ")</f>
        <v> </v>
      </c>
      <c r="H233" s="277" t="str">
        <f>IF(AND(Planungsübersicht!$F262&gt;1990,TYPE(Planungsübersicht!$F262)=1),Planungsübersicht!J262," ")</f>
        <v> </v>
      </c>
    </row>
    <row r="234" spans="2:8" ht="12">
      <c r="B234" s="277" t="str">
        <f>IF(AND(Planungsübersicht!$F263&gt;1990,TYPE(Planungsübersicht!$F263)=1),Planungsübersicht!C263," ")</f>
        <v> </v>
      </c>
      <c r="C234" s="277" t="str">
        <f>IF(AND(Planungsübersicht!$F263&gt;1990,TYPE(Planungsübersicht!$F263)=1),Planungsübersicht!D263," ")</f>
        <v> </v>
      </c>
      <c r="D234" s="277" t="str">
        <f>IF(AND(Planungsübersicht!$F263&gt;1990,TYPE(Planungsübersicht!$F263)=1),Planungsübersicht!F263," ")</f>
        <v> </v>
      </c>
      <c r="E234" s="278" t="str">
        <f>IF(AND(Planungsübersicht!$F263&gt;1990,TYPE(Planungsübersicht!$F263)=1),Planungsübersicht!G263," ")</f>
        <v> </v>
      </c>
      <c r="F234" s="277" t="str">
        <f>IF(AND(Planungsübersicht!$F263&gt;1990,TYPE(Planungsübersicht!$F263)=1),Planungsübersicht!H263," ")</f>
        <v> </v>
      </c>
      <c r="G234" s="277" t="str">
        <f>IF(AND(Planungsübersicht!$F263&gt;1990,TYPE(Planungsübersicht!$F263)=1),Planungsübersicht!I263," ")</f>
        <v> </v>
      </c>
      <c r="H234" s="277" t="str">
        <f>IF(AND(Planungsübersicht!$F263&gt;1990,TYPE(Planungsübersicht!$F263)=1),Planungsübersicht!J263," ")</f>
        <v> </v>
      </c>
    </row>
    <row r="235" spans="2:8" ht="12">
      <c r="B235" s="277" t="str">
        <f>IF(AND(Planungsübersicht!$F264&gt;1990,TYPE(Planungsübersicht!$F264)=1),Planungsübersicht!C264," ")</f>
        <v> </v>
      </c>
      <c r="C235" s="277" t="str">
        <f>IF(AND(Planungsübersicht!$F264&gt;1990,TYPE(Planungsübersicht!$F264)=1),Planungsübersicht!D264," ")</f>
        <v> </v>
      </c>
      <c r="D235" s="277" t="str">
        <f>IF(AND(Planungsübersicht!$F264&gt;1990,TYPE(Planungsübersicht!$F264)=1),Planungsübersicht!F264," ")</f>
        <v> </v>
      </c>
      <c r="E235" s="278" t="str">
        <f>IF(AND(Planungsübersicht!$F264&gt;1990,TYPE(Planungsübersicht!$F264)=1),Planungsübersicht!G264," ")</f>
        <v> </v>
      </c>
      <c r="F235" s="277" t="str">
        <f>IF(AND(Planungsübersicht!$F264&gt;1990,TYPE(Planungsübersicht!$F264)=1),Planungsübersicht!H264," ")</f>
        <v> </v>
      </c>
      <c r="G235" s="277" t="str">
        <f>IF(AND(Planungsübersicht!$F264&gt;1990,TYPE(Planungsübersicht!$F264)=1),Planungsübersicht!I264," ")</f>
        <v> </v>
      </c>
      <c r="H235" s="277" t="str">
        <f>IF(AND(Planungsübersicht!$F264&gt;1990,TYPE(Planungsübersicht!$F264)=1),Planungsübersicht!J264," ")</f>
        <v> </v>
      </c>
    </row>
    <row r="236" spans="2:8" ht="12">
      <c r="B236" s="277" t="str">
        <f>IF(AND(Planungsübersicht!$F265&gt;1990,TYPE(Planungsübersicht!$F265)=1),Planungsübersicht!C265," ")</f>
        <v> </v>
      </c>
      <c r="C236" s="277" t="str">
        <f>IF(AND(Planungsübersicht!$F265&gt;1990,TYPE(Planungsübersicht!$F265)=1),Planungsübersicht!D265," ")</f>
        <v> </v>
      </c>
      <c r="D236" s="277" t="str">
        <f>IF(AND(Planungsübersicht!$F265&gt;1990,TYPE(Planungsübersicht!$F265)=1),Planungsübersicht!F265," ")</f>
        <v> </v>
      </c>
      <c r="E236" s="278" t="str">
        <f>IF(AND(Planungsübersicht!$F265&gt;1990,TYPE(Planungsübersicht!$F265)=1),Planungsübersicht!G265," ")</f>
        <v> </v>
      </c>
      <c r="F236" s="277" t="str">
        <f>IF(AND(Planungsübersicht!$F265&gt;1990,TYPE(Planungsübersicht!$F265)=1),Planungsübersicht!H265," ")</f>
        <v> </v>
      </c>
      <c r="G236" s="277" t="str">
        <f>IF(AND(Planungsübersicht!$F265&gt;1990,TYPE(Planungsübersicht!$F265)=1),Planungsübersicht!I265," ")</f>
        <v> </v>
      </c>
      <c r="H236" s="277" t="str">
        <f>IF(AND(Planungsübersicht!$F265&gt;1990,TYPE(Planungsübersicht!$F265)=1),Planungsübersicht!J265," ")</f>
        <v> </v>
      </c>
    </row>
    <row r="237" spans="2:8" ht="12">
      <c r="B237" s="277" t="str">
        <f>IF(AND(Planungsübersicht!$F266&gt;1990,TYPE(Planungsübersicht!$F266)=1),Planungsübersicht!C266," ")</f>
        <v> </v>
      </c>
      <c r="C237" s="277" t="str">
        <f>IF(AND(Planungsübersicht!$F266&gt;1990,TYPE(Planungsübersicht!$F266)=1),Planungsübersicht!D266," ")</f>
        <v> </v>
      </c>
      <c r="D237" s="277" t="str">
        <f>IF(AND(Planungsübersicht!$F266&gt;1990,TYPE(Planungsübersicht!$F266)=1),Planungsübersicht!F266," ")</f>
        <v> </v>
      </c>
      <c r="E237" s="278" t="str">
        <f>IF(AND(Planungsübersicht!$F266&gt;1990,TYPE(Planungsübersicht!$F266)=1),Planungsübersicht!G266," ")</f>
        <v> </v>
      </c>
      <c r="F237" s="277" t="str">
        <f>IF(AND(Planungsübersicht!$F266&gt;1990,TYPE(Planungsübersicht!$F266)=1),Planungsübersicht!H266," ")</f>
        <v> </v>
      </c>
      <c r="G237" s="277" t="str">
        <f>IF(AND(Planungsübersicht!$F266&gt;1990,TYPE(Planungsübersicht!$F266)=1),Planungsübersicht!I266," ")</f>
        <v> </v>
      </c>
      <c r="H237" s="277" t="str">
        <f>IF(AND(Planungsübersicht!$F266&gt;1990,TYPE(Planungsübersicht!$F266)=1),Planungsübersicht!J266," ")</f>
        <v> </v>
      </c>
    </row>
    <row r="238" spans="2:8" ht="12">
      <c r="B238" s="277" t="str">
        <f>IF(AND(Planungsübersicht!$F267&gt;1990,TYPE(Planungsübersicht!$F267)=1),Planungsübersicht!C267," ")</f>
        <v> </v>
      </c>
      <c r="C238" s="277" t="str">
        <f>IF(AND(Planungsübersicht!$F267&gt;1990,TYPE(Planungsübersicht!$F267)=1),Planungsübersicht!D267," ")</f>
        <v> </v>
      </c>
      <c r="D238" s="277" t="str">
        <f>IF(AND(Planungsübersicht!$F267&gt;1990,TYPE(Planungsübersicht!$F267)=1),Planungsübersicht!F267," ")</f>
        <v> </v>
      </c>
      <c r="E238" s="278" t="str">
        <f>IF(AND(Planungsübersicht!$F267&gt;1990,TYPE(Planungsübersicht!$F267)=1),Planungsübersicht!G267," ")</f>
        <v> </v>
      </c>
      <c r="F238" s="277" t="str">
        <f>IF(AND(Planungsübersicht!$F267&gt;1990,TYPE(Planungsübersicht!$F267)=1),Planungsübersicht!H267," ")</f>
        <v> </v>
      </c>
      <c r="G238" s="277" t="str">
        <f>IF(AND(Planungsübersicht!$F267&gt;1990,TYPE(Planungsübersicht!$F267)=1),Planungsübersicht!I267," ")</f>
        <v> </v>
      </c>
      <c r="H238" s="277" t="str">
        <f>IF(AND(Planungsübersicht!$F267&gt;1990,TYPE(Planungsübersicht!$F267)=1),Planungsübersicht!J267," ")</f>
        <v> </v>
      </c>
    </row>
    <row r="239" spans="2:8" ht="12">
      <c r="B239" s="277" t="str">
        <f>IF(AND(Planungsübersicht!$F268&gt;1990,TYPE(Planungsübersicht!$F268)=1),Planungsübersicht!C268," ")</f>
        <v> </v>
      </c>
      <c r="C239" s="277" t="str">
        <f>IF(AND(Planungsübersicht!$F268&gt;1990,TYPE(Planungsübersicht!$F268)=1),Planungsübersicht!D268," ")</f>
        <v> </v>
      </c>
      <c r="D239" s="277" t="str">
        <f>IF(AND(Planungsübersicht!$F268&gt;1990,TYPE(Planungsübersicht!$F268)=1),Planungsübersicht!F268," ")</f>
        <v> </v>
      </c>
      <c r="E239" s="278" t="str">
        <f>IF(AND(Planungsübersicht!$F268&gt;1990,TYPE(Planungsübersicht!$F268)=1),Planungsübersicht!G268," ")</f>
        <v> </v>
      </c>
      <c r="F239" s="277" t="str">
        <f>IF(AND(Planungsübersicht!$F268&gt;1990,TYPE(Planungsübersicht!$F268)=1),Planungsübersicht!H268," ")</f>
        <v> </v>
      </c>
      <c r="G239" s="277" t="str">
        <f>IF(AND(Planungsübersicht!$F268&gt;1990,TYPE(Planungsübersicht!$F268)=1),Planungsübersicht!I268," ")</f>
        <v> </v>
      </c>
      <c r="H239" s="277" t="str">
        <f>IF(AND(Planungsübersicht!$F268&gt;1990,TYPE(Planungsübersicht!$F268)=1),Planungsübersicht!J268," ")</f>
        <v> </v>
      </c>
    </row>
    <row r="240" spans="2:8" ht="12">
      <c r="B240" s="277" t="str">
        <f>IF(AND(Planungsübersicht!$F269&gt;1990,TYPE(Planungsübersicht!$F269)=1),Planungsübersicht!C269," ")</f>
        <v> </v>
      </c>
      <c r="C240" s="277" t="str">
        <f>IF(AND(Planungsübersicht!$F269&gt;1990,TYPE(Planungsübersicht!$F269)=1),Planungsübersicht!D269," ")</f>
        <v> </v>
      </c>
      <c r="D240" s="277" t="str">
        <f>IF(AND(Planungsübersicht!$F269&gt;1990,TYPE(Planungsübersicht!$F269)=1),Planungsübersicht!F269," ")</f>
        <v> </v>
      </c>
      <c r="E240" s="278" t="str">
        <f>IF(AND(Planungsübersicht!$F269&gt;1990,TYPE(Planungsübersicht!$F269)=1),Planungsübersicht!G269," ")</f>
        <v> </v>
      </c>
      <c r="F240" s="277" t="str">
        <f>IF(AND(Planungsübersicht!$F269&gt;1990,TYPE(Planungsübersicht!$F269)=1),Planungsübersicht!H269," ")</f>
        <v> </v>
      </c>
      <c r="G240" s="277" t="str">
        <f>IF(AND(Planungsübersicht!$F269&gt;1990,TYPE(Planungsübersicht!$F269)=1),Planungsübersicht!I269," ")</f>
        <v> </v>
      </c>
      <c r="H240" s="277" t="str">
        <f>IF(AND(Planungsübersicht!$F269&gt;1990,TYPE(Planungsübersicht!$F269)=1),Planungsübersicht!J269," ")</f>
        <v> </v>
      </c>
    </row>
    <row r="241" spans="2:8" ht="12">
      <c r="B241" s="277" t="str">
        <f>IF(AND(Planungsübersicht!$F270&gt;1990,TYPE(Planungsübersicht!$F270)=1),Planungsübersicht!C270," ")</f>
        <v> </v>
      </c>
      <c r="C241" s="277" t="str">
        <f>IF(AND(Planungsübersicht!$F270&gt;1990,TYPE(Planungsübersicht!$F270)=1),Planungsübersicht!D270," ")</f>
        <v> </v>
      </c>
      <c r="D241" s="277" t="str">
        <f>IF(AND(Planungsübersicht!$F270&gt;1990,TYPE(Planungsübersicht!$F270)=1),Planungsübersicht!F270," ")</f>
        <v> </v>
      </c>
      <c r="E241" s="278" t="str">
        <f>IF(AND(Planungsübersicht!$F270&gt;1990,TYPE(Planungsübersicht!$F270)=1),Planungsübersicht!G270," ")</f>
        <v> </v>
      </c>
      <c r="F241" s="277" t="str">
        <f>IF(AND(Planungsübersicht!$F270&gt;1990,TYPE(Planungsübersicht!$F270)=1),Planungsübersicht!H270," ")</f>
        <v> </v>
      </c>
      <c r="G241" s="277" t="str">
        <f>IF(AND(Planungsübersicht!$F270&gt;1990,TYPE(Planungsübersicht!$F270)=1),Planungsübersicht!I270," ")</f>
        <v> </v>
      </c>
      <c r="H241" s="277" t="str">
        <f>IF(AND(Planungsübersicht!$F270&gt;1990,TYPE(Planungsübersicht!$F270)=1),Planungsübersicht!J270," ")</f>
        <v> </v>
      </c>
    </row>
    <row r="242" spans="2:8" ht="12">
      <c r="B242" s="277" t="str">
        <f>IF(AND(Planungsübersicht!$F271&gt;1990,TYPE(Planungsübersicht!$F271)=1),Planungsübersicht!C271," ")</f>
        <v> </v>
      </c>
      <c r="C242" s="277" t="str">
        <f>IF(AND(Planungsübersicht!$F271&gt;1990,TYPE(Planungsübersicht!$F271)=1),Planungsübersicht!D271," ")</f>
        <v> </v>
      </c>
      <c r="D242" s="277" t="str">
        <f>IF(AND(Planungsübersicht!$F271&gt;1990,TYPE(Planungsübersicht!$F271)=1),Planungsübersicht!F271," ")</f>
        <v> </v>
      </c>
      <c r="E242" s="278" t="str">
        <f>IF(AND(Planungsübersicht!$F271&gt;1990,TYPE(Planungsübersicht!$F271)=1),Planungsübersicht!G271," ")</f>
        <v> </v>
      </c>
      <c r="F242" s="277" t="str">
        <f>IF(AND(Planungsübersicht!$F271&gt;1990,TYPE(Planungsübersicht!$F271)=1),Planungsübersicht!H271," ")</f>
        <v> </v>
      </c>
      <c r="G242" s="277" t="str">
        <f>IF(AND(Planungsübersicht!$F271&gt;1990,TYPE(Planungsübersicht!$F271)=1),Planungsübersicht!I271," ")</f>
        <v> </v>
      </c>
      <c r="H242" s="277" t="str">
        <f>IF(AND(Planungsübersicht!$F271&gt;1990,TYPE(Planungsübersicht!$F271)=1),Planungsübersicht!J271," ")</f>
        <v> </v>
      </c>
    </row>
    <row r="243" spans="2:8" ht="12">
      <c r="B243" s="277" t="str">
        <f>IF(AND(Planungsübersicht!$F272&gt;1990,TYPE(Planungsübersicht!$F272)=1),Planungsübersicht!C272," ")</f>
        <v> </v>
      </c>
      <c r="C243" s="277" t="str">
        <f>IF(AND(Planungsübersicht!$F272&gt;1990,TYPE(Planungsübersicht!$F272)=1),Planungsübersicht!D272," ")</f>
        <v> </v>
      </c>
      <c r="D243" s="277" t="str">
        <f>IF(AND(Planungsübersicht!$F272&gt;1990,TYPE(Planungsübersicht!$F272)=1),Planungsübersicht!F272," ")</f>
        <v> </v>
      </c>
      <c r="E243" s="278" t="str">
        <f>IF(AND(Planungsübersicht!$F272&gt;1990,TYPE(Planungsübersicht!$F272)=1),Planungsübersicht!G272," ")</f>
        <v> </v>
      </c>
      <c r="F243" s="277" t="str">
        <f>IF(AND(Planungsübersicht!$F272&gt;1990,TYPE(Planungsübersicht!$F272)=1),Planungsübersicht!H272," ")</f>
        <v> </v>
      </c>
      <c r="G243" s="277" t="str">
        <f>IF(AND(Planungsübersicht!$F272&gt;1990,TYPE(Planungsübersicht!$F272)=1),Planungsübersicht!I272," ")</f>
        <v> </v>
      </c>
      <c r="H243" s="277" t="str">
        <f>IF(AND(Planungsübersicht!$F272&gt;1990,TYPE(Planungsübersicht!$F272)=1),Planungsübersicht!J272," ")</f>
        <v> </v>
      </c>
    </row>
    <row r="244" spans="2:8" ht="12">
      <c r="B244" s="277" t="str">
        <f>IF(AND(Planungsübersicht!$F273&gt;1990,TYPE(Planungsübersicht!$F273)=1),Planungsübersicht!C273," ")</f>
        <v> </v>
      </c>
      <c r="C244" s="277" t="str">
        <f>IF(AND(Planungsübersicht!$F273&gt;1990,TYPE(Planungsübersicht!$F273)=1),Planungsübersicht!D273," ")</f>
        <v> </v>
      </c>
      <c r="D244" s="277" t="str">
        <f>IF(AND(Planungsübersicht!$F273&gt;1990,TYPE(Planungsübersicht!$F273)=1),Planungsübersicht!F273," ")</f>
        <v> </v>
      </c>
      <c r="E244" s="278" t="str">
        <f>IF(AND(Planungsübersicht!$F273&gt;1990,TYPE(Planungsübersicht!$F273)=1),Planungsübersicht!G273," ")</f>
        <v> </v>
      </c>
      <c r="F244" s="277" t="str">
        <f>IF(AND(Planungsübersicht!$F273&gt;1990,TYPE(Planungsübersicht!$F273)=1),Planungsübersicht!H273," ")</f>
        <v> </v>
      </c>
      <c r="G244" s="277" t="str">
        <f>IF(AND(Planungsübersicht!$F273&gt;1990,TYPE(Planungsübersicht!$F273)=1),Planungsübersicht!I273," ")</f>
        <v> </v>
      </c>
      <c r="H244" s="277" t="str">
        <f>IF(AND(Planungsübersicht!$F273&gt;1990,TYPE(Planungsübersicht!$F273)=1),Planungsübersicht!J273," ")</f>
        <v> </v>
      </c>
    </row>
    <row r="245" spans="2:8" ht="12">
      <c r="B245" s="277" t="str">
        <f>IF(AND(Planungsübersicht!$F274&gt;1990,TYPE(Planungsübersicht!$F274)=1),Planungsübersicht!C274," ")</f>
        <v> </v>
      </c>
      <c r="C245" s="277" t="str">
        <f>IF(AND(Planungsübersicht!$F274&gt;1990,TYPE(Planungsübersicht!$F274)=1),Planungsübersicht!D274," ")</f>
        <v> </v>
      </c>
      <c r="D245" s="277" t="str">
        <f>IF(AND(Planungsübersicht!$F274&gt;1990,TYPE(Planungsübersicht!$F274)=1),Planungsübersicht!F274," ")</f>
        <v> </v>
      </c>
      <c r="E245" s="278" t="str">
        <f>IF(AND(Planungsübersicht!$F274&gt;1990,TYPE(Planungsübersicht!$F274)=1),Planungsübersicht!G274," ")</f>
        <v> </v>
      </c>
      <c r="F245" s="277" t="str">
        <f>IF(AND(Planungsübersicht!$F274&gt;1990,TYPE(Planungsübersicht!$F274)=1),Planungsübersicht!H274," ")</f>
        <v> </v>
      </c>
      <c r="G245" s="277" t="str">
        <f>IF(AND(Planungsübersicht!$F274&gt;1990,TYPE(Planungsübersicht!$F274)=1),Planungsübersicht!I274," ")</f>
        <v> </v>
      </c>
      <c r="H245" s="277" t="str">
        <f>IF(AND(Planungsübersicht!$F274&gt;1990,TYPE(Planungsübersicht!$F274)=1),Planungsübersicht!J274," ")</f>
        <v> </v>
      </c>
    </row>
    <row r="246" spans="2:8" ht="12">
      <c r="B246" s="277" t="str">
        <f>IF(AND(Planungsübersicht!$F275&gt;1990,TYPE(Planungsübersicht!$F275)=1),Planungsübersicht!C275," ")</f>
        <v> </v>
      </c>
      <c r="C246" s="277" t="str">
        <f>IF(AND(Planungsübersicht!$F275&gt;1990,TYPE(Planungsübersicht!$F275)=1),Planungsübersicht!D275," ")</f>
        <v> </v>
      </c>
      <c r="D246" s="277" t="str">
        <f>IF(AND(Planungsübersicht!$F275&gt;1990,TYPE(Planungsübersicht!$F275)=1),Planungsübersicht!F275," ")</f>
        <v> </v>
      </c>
      <c r="E246" s="278" t="str">
        <f>IF(AND(Planungsübersicht!$F275&gt;1990,TYPE(Planungsübersicht!$F275)=1),Planungsübersicht!G275," ")</f>
        <v> </v>
      </c>
      <c r="F246" s="277" t="str">
        <f>IF(AND(Planungsübersicht!$F275&gt;1990,TYPE(Planungsübersicht!$F275)=1),Planungsübersicht!H275," ")</f>
        <v> </v>
      </c>
      <c r="G246" s="277" t="str">
        <f>IF(AND(Planungsübersicht!$F275&gt;1990,TYPE(Planungsübersicht!$F275)=1),Planungsübersicht!I275," ")</f>
        <v> </v>
      </c>
      <c r="H246" s="277" t="str">
        <f>IF(AND(Planungsübersicht!$F275&gt;1990,TYPE(Planungsübersicht!$F275)=1),Planungsübersicht!J275," ")</f>
        <v> </v>
      </c>
    </row>
    <row r="247" spans="2:8" ht="12">
      <c r="B247" s="277" t="str">
        <f>IF(AND(Planungsübersicht!$F276&gt;1990,TYPE(Planungsübersicht!$F276)=1),Planungsübersicht!C276," ")</f>
        <v> </v>
      </c>
      <c r="C247" s="277" t="str">
        <f>IF(AND(Planungsübersicht!$F276&gt;1990,TYPE(Planungsübersicht!$F276)=1),Planungsübersicht!D276," ")</f>
        <v> </v>
      </c>
      <c r="D247" s="277" t="str">
        <f>IF(AND(Planungsübersicht!$F276&gt;1990,TYPE(Planungsübersicht!$F276)=1),Planungsübersicht!F276," ")</f>
        <v> </v>
      </c>
      <c r="E247" s="278" t="str">
        <f>IF(AND(Planungsübersicht!$F276&gt;1990,TYPE(Planungsübersicht!$F276)=1),Planungsübersicht!G276," ")</f>
        <v> </v>
      </c>
      <c r="F247" s="277" t="str">
        <f>IF(AND(Planungsübersicht!$F276&gt;1990,TYPE(Planungsübersicht!$F276)=1),Planungsübersicht!H276," ")</f>
        <v> </v>
      </c>
      <c r="G247" s="277" t="str">
        <f>IF(AND(Planungsübersicht!$F276&gt;1990,TYPE(Planungsübersicht!$F276)=1),Planungsübersicht!I276," ")</f>
        <v> </v>
      </c>
      <c r="H247" s="277" t="str">
        <f>IF(AND(Planungsübersicht!$F276&gt;1990,TYPE(Planungsübersicht!$F276)=1),Planungsübersicht!J276," ")</f>
        <v> </v>
      </c>
    </row>
    <row r="248" spans="2:8" ht="12">
      <c r="B248" s="277" t="str">
        <f>IF(AND(Planungsübersicht!$F277&gt;1990,TYPE(Planungsübersicht!$F277)=1),Planungsübersicht!C277," ")</f>
        <v> </v>
      </c>
      <c r="C248" s="277" t="str">
        <f>IF(AND(Planungsübersicht!$F277&gt;1990,TYPE(Planungsübersicht!$F277)=1),Planungsübersicht!D277," ")</f>
        <v> </v>
      </c>
      <c r="D248" s="277" t="str">
        <f>IF(AND(Planungsübersicht!$F277&gt;1990,TYPE(Planungsübersicht!$F277)=1),Planungsübersicht!F277," ")</f>
        <v> </v>
      </c>
      <c r="E248" s="278" t="str">
        <f>IF(AND(Planungsübersicht!$F277&gt;1990,TYPE(Planungsübersicht!$F277)=1),Planungsübersicht!G277," ")</f>
        <v> </v>
      </c>
      <c r="F248" s="277" t="str">
        <f>IF(AND(Planungsübersicht!$F277&gt;1990,TYPE(Planungsübersicht!$F277)=1),Planungsübersicht!H277," ")</f>
        <v> </v>
      </c>
      <c r="G248" s="277" t="str">
        <f>IF(AND(Planungsübersicht!$F277&gt;1990,TYPE(Planungsübersicht!$F277)=1),Planungsübersicht!I277," ")</f>
        <v> </v>
      </c>
      <c r="H248" s="277" t="str">
        <f>IF(AND(Planungsübersicht!$F277&gt;1990,TYPE(Planungsübersicht!$F277)=1),Planungsübersicht!J277," ")</f>
        <v> </v>
      </c>
    </row>
    <row r="249" spans="2:8" ht="12">
      <c r="B249" s="277" t="str">
        <f>IF(AND(Planungsübersicht!$F278&gt;1990,TYPE(Planungsübersicht!$F278)=1),Planungsübersicht!C278," ")</f>
        <v> </v>
      </c>
      <c r="C249" s="277" t="str">
        <f>IF(AND(Planungsübersicht!$F278&gt;1990,TYPE(Planungsübersicht!$F278)=1),Planungsübersicht!D278," ")</f>
        <v> </v>
      </c>
      <c r="D249" s="277" t="str">
        <f>IF(AND(Planungsübersicht!$F278&gt;1990,TYPE(Planungsübersicht!$F278)=1),Planungsübersicht!F278," ")</f>
        <v> </v>
      </c>
      <c r="E249" s="278" t="str">
        <f>IF(AND(Planungsübersicht!$F278&gt;1990,TYPE(Planungsübersicht!$F278)=1),Planungsübersicht!G278," ")</f>
        <v> </v>
      </c>
      <c r="F249" s="277" t="str">
        <f>IF(AND(Planungsübersicht!$F278&gt;1990,TYPE(Planungsübersicht!$F278)=1),Planungsübersicht!H278," ")</f>
        <v> </v>
      </c>
      <c r="G249" s="277" t="str">
        <f>IF(AND(Planungsübersicht!$F278&gt;1990,TYPE(Planungsübersicht!$F278)=1),Planungsübersicht!I278," ")</f>
        <v> </v>
      </c>
      <c r="H249" s="277" t="str">
        <f>IF(AND(Planungsübersicht!$F278&gt;1990,TYPE(Planungsübersicht!$F278)=1),Planungsübersicht!J278," ")</f>
        <v> </v>
      </c>
    </row>
    <row r="250" spans="2:8" ht="12">
      <c r="B250" s="277" t="str">
        <f>IF(AND(Planungsübersicht!$F279&gt;1990,TYPE(Planungsübersicht!$F279)=1),Planungsübersicht!C279," ")</f>
        <v> </v>
      </c>
      <c r="C250" s="277" t="str">
        <f>IF(AND(Planungsübersicht!$F279&gt;1990,TYPE(Planungsübersicht!$F279)=1),Planungsübersicht!D279," ")</f>
        <v> </v>
      </c>
      <c r="D250" s="277" t="str">
        <f>IF(AND(Planungsübersicht!$F279&gt;1990,TYPE(Planungsübersicht!$F279)=1),Planungsübersicht!F279," ")</f>
        <v> </v>
      </c>
      <c r="E250" s="278" t="str">
        <f>IF(AND(Planungsübersicht!$F279&gt;1990,TYPE(Planungsübersicht!$F279)=1),Planungsübersicht!G279," ")</f>
        <v> </v>
      </c>
      <c r="F250" s="277" t="str">
        <f>IF(AND(Planungsübersicht!$F279&gt;1990,TYPE(Planungsübersicht!$F279)=1),Planungsübersicht!H279," ")</f>
        <v> </v>
      </c>
      <c r="G250" s="277" t="str">
        <f>IF(AND(Planungsübersicht!$F279&gt;1990,TYPE(Planungsübersicht!$F279)=1),Planungsübersicht!I279," ")</f>
        <v> </v>
      </c>
      <c r="H250" s="277" t="str">
        <f>IF(AND(Planungsübersicht!$F279&gt;1990,TYPE(Planungsübersicht!$F279)=1),Planungsübersicht!J279," ")</f>
        <v> </v>
      </c>
    </row>
    <row r="251" spans="2:8" ht="12">
      <c r="B251" s="277" t="str">
        <f>IF(AND(Planungsübersicht!$F280&gt;1990,TYPE(Planungsübersicht!$F280)=1),Planungsübersicht!C280," ")</f>
        <v> </v>
      </c>
      <c r="C251" s="277" t="str">
        <f>IF(AND(Planungsübersicht!$F280&gt;1990,TYPE(Planungsübersicht!$F280)=1),Planungsübersicht!D280," ")</f>
        <v> </v>
      </c>
      <c r="D251" s="277" t="str">
        <f>IF(AND(Planungsübersicht!$F280&gt;1990,TYPE(Planungsübersicht!$F280)=1),Planungsübersicht!F280," ")</f>
        <v> </v>
      </c>
      <c r="E251" s="278" t="str">
        <f>IF(AND(Planungsübersicht!$F280&gt;1990,TYPE(Planungsübersicht!$F280)=1),Planungsübersicht!G280," ")</f>
        <v> </v>
      </c>
      <c r="F251" s="277" t="str">
        <f>IF(AND(Planungsübersicht!$F280&gt;1990,TYPE(Planungsübersicht!$F280)=1),Planungsübersicht!H280," ")</f>
        <v> </v>
      </c>
      <c r="G251" s="277" t="str">
        <f>IF(AND(Planungsübersicht!$F280&gt;1990,TYPE(Planungsübersicht!$F280)=1),Planungsübersicht!I280," ")</f>
        <v> </v>
      </c>
      <c r="H251" s="277" t="str">
        <f>IF(AND(Planungsübersicht!$F280&gt;1990,TYPE(Planungsübersicht!$F280)=1),Planungsübersicht!J280," ")</f>
        <v> </v>
      </c>
    </row>
    <row r="252" spans="2:8" ht="12">
      <c r="B252" s="277"/>
      <c r="C252" s="277"/>
      <c r="D252" s="277"/>
      <c r="E252" s="278"/>
      <c r="F252" s="277"/>
      <c r="G252" s="277"/>
      <c r="H252" s="277"/>
    </row>
    <row r="253" spans="2:8" ht="12">
      <c r="B253" s="277"/>
      <c r="C253" s="277"/>
      <c r="D253" s="277"/>
      <c r="E253" s="278"/>
      <c r="F253" s="277"/>
      <c r="G253" s="277"/>
      <c r="H253" s="277"/>
    </row>
    <row r="254" spans="2:8" ht="12">
      <c r="B254" s="277"/>
      <c r="C254" s="277"/>
      <c r="D254" s="277"/>
      <c r="E254" s="278"/>
      <c r="F254" s="277"/>
      <c r="G254" s="277"/>
      <c r="H254" s="277"/>
    </row>
    <row r="255" spans="2:8" ht="12">
      <c r="B255" s="277"/>
      <c r="C255" s="277"/>
      <c r="D255" s="277"/>
      <c r="E255" s="278"/>
      <c r="F255" s="277"/>
      <c r="G255" s="277"/>
      <c r="H255" s="277"/>
    </row>
    <row r="256" spans="2:8" ht="12">
      <c r="B256" s="277"/>
      <c r="C256" s="277"/>
      <c r="D256" s="277"/>
      <c r="E256" s="278"/>
      <c r="F256" s="277"/>
      <c r="G256" s="277"/>
      <c r="H256" s="277"/>
    </row>
    <row r="257" spans="2:8" ht="12">
      <c r="B257" s="277"/>
      <c r="C257" s="277"/>
      <c r="D257" s="277"/>
      <c r="E257" s="278"/>
      <c r="F257" s="277"/>
      <c r="G257" s="277"/>
      <c r="H257" s="277"/>
    </row>
    <row r="258" spans="2:8" ht="12">
      <c r="B258" s="277"/>
      <c r="C258" s="277"/>
      <c r="D258" s="277"/>
      <c r="E258" s="278"/>
      <c r="F258" s="277"/>
      <c r="G258" s="277"/>
      <c r="H258" s="277"/>
    </row>
    <row r="259" spans="2:8" ht="12">
      <c r="B259" s="277"/>
      <c r="C259" s="277"/>
      <c r="D259" s="277"/>
      <c r="E259" s="278"/>
      <c r="F259" s="277"/>
      <c r="G259" s="277"/>
      <c r="H259" s="277"/>
    </row>
    <row r="260" spans="2:8" ht="12">
      <c r="B260" s="277"/>
      <c r="C260" s="277"/>
      <c r="D260" s="277"/>
      <c r="E260" s="278"/>
      <c r="F260" s="277"/>
      <c r="G260" s="277"/>
      <c r="H260" s="277"/>
    </row>
    <row r="261" spans="2:8" ht="12">
      <c r="B261" s="277"/>
      <c r="C261" s="277"/>
      <c r="D261" s="277"/>
      <c r="E261" s="278"/>
      <c r="F261" s="277"/>
      <c r="G261" s="277"/>
      <c r="H261" s="277"/>
    </row>
    <row r="262" spans="2:8" ht="12">
      <c r="B262" s="277"/>
      <c r="C262" s="277"/>
      <c r="D262" s="277"/>
      <c r="E262" s="278"/>
      <c r="F262" s="277"/>
      <c r="G262" s="277"/>
      <c r="H262" s="277"/>
    </row>
    <row r="263" spans="2:8" ht="12">
      <c r="B263" s="277"/>
      <c r="C263" s="277"/>
      <c r="D263" s="277"/>
      <c r="E263" s="278"/>
      <c r="F263" s="277"/>
      <c r="G263" s="277"/>
      <c r="H263" s="277"/>
    </row>
    <row r="264" spans="2:8" ht="12">
      <c r="B264" s="277"/>
      <c r="C264" s="277"/>
      <c r="D264" s="277"/>
      <c r="E264" s="278"/>
      <c r="F264" s="277"/>
      <c r="G264" s="277"/>
      <c r="H264" s="277"/>
    </row>
    <row r="265" spans="2:8" ht="12">
      <c r="B265" s="277"/>
      <c r="C265" s="277"/>
      <c r="D265" s="277"/>
      <c r="E265" s="278"/>
      <c r="F265" s="277"/>
      <c r="G265" s="277"/>
      <c r="H265" s="277"/>
    </row>
    <row r="266" spans="2:8" ht="12">
      <c r="B266" s="277"/>
      <c r="C266" s="277"/>
      <c r="D266" s="277"/>
      <c r="E266" s="278"/>
      <c r="F266" s="277"/>
      <c r="G266" s="277"/>
      <c r="H266" s="277"/>
    </row>
    <row r="267" spans="2:8" ht="12">
      <c r="B267" s="277"/>
      <c r="C267" s="277"/>
      <c r="D267" s="277"/>
      <c r="E267" s="278"/>
      <c r="F267" s="277"/>
      <c r="G267" s="277"/>
      <c r="H267" s="277"/>
    </row>
    <row r="268" spans="2:8" ht="12">
      <c r="B268" s="277"/>
      <c r="C268" s="277"/>
      <c r="D268" s="277"/>
      <c r="E268" s="278"/>
      <c r="F268" s="277"/>
      <c r="G268" s="277"/>
      <c r="H268" s="277"/>
    </row>
    <row r="269" spans="2:8" ht="12">
      <c r="B269" s="277"/>
      <c r="C269" s="277"/>
      <c r="D269" s="277"/>
      <c r="E269" s="278"/>
      <c r="F269" s="277"/>
      <c r="G269" s="277"/>
      <c r="H269" s="277"/>
    </row>
    <row r="270" spans="2:8" ht="12">
      <c r="B270" s="277"/>
      <c r="C270" s="277"/>
      <c r="D270" s="277"/>
      <c r="E270" s="278"/>
      <c r="F270" s="277"/>
      <c r="G270" s="277"/>
      <c r="H270" s="277"/>
    </row>
    <row r="271" spans="2:8" ht="12">
      <c r="B271" s="277"/>
      <c r="C271" s="277"/>
      <c r="D271" s="277"/>
      <c r="E271" s="278"/>
      <c r="F271" s="277"/>
      <c r="G271" s="277"/>
      <c r="H271" s="277"/>
    </row>
    <row r="272" spans="2:8" ht="12">
      <c r="B272" s="277"/>
      <c r="C272" s="277"/>
      <c r="D272" s="277"/>
      <c r="E272" s="278"/>
      <c r="F272" s="277"/>
      <c r="G272" s="277"/>
      <c r="H272" s="277"/>
    </row>
    <row r="273" spans="2:8" ht="12">
      <c r="B273" s="277"/>
      <c r="C273" s="277"/>
      <c r="D273" s="277"/>
      <c r="E273" s="278"/>
      <c r="F273" s="277"/>
      <c r="G273" s="277"/>
      <c r="H273" s="277"/>
    </row>
    <row r="274" spans="2:8" ht="12">
      <c r="B274" s="277"/>
      <c r="C274" s="277"/>
      <c r="D274" s="277"/>
      <c r="E274" s="278"/>
      <c r="F274" s="277"/>
      <c r="G274" s="277"/>
      <c r="H274" s="277"/>
    </row>
    <row r="275" spans="2:8" ht="12">
      <c r="B275" s="277"/>
      <c r="C275" s="277"/>
      <c r="D275" s="277"/>
      <c r="E275" s="278"/>
      <c r="F275" s="277"/>
      <c r="G275" s="277"/>
      <c r="H275" s="277"/>
    </row>
    <row r="276" spans="2:8" ht="12">
      <c r="B276" s="277"/>
      <c r="C276" s="277"/>
      <c r="D276" s="277"/>
      <c r="E276" s="278"/>
      <c r="F276" s="277"/>
      <c r="G276" s="277"/>
      <c r="H276" s="277"/>
    </row>
    <row r="277" spans="2:8" ht="12">
      <c r="B277" s="277"/>
      <c r="C277" s="277"/>
      <c r="D277" s="277"/>
      <c r="E277" s="278"/>
      <c r="F277" s="277"/>
      <c r="G277" s="277"/>
      <c r="H277" s="277"/>
    </row>
    <row r="278" spans="2:8" ht="12">
      <c r="B278" s="277"/>
      <c r="C278" s="277"/>
      <c r="D278" s="277"/>
      <c r="E278" s="278"/>
      <c r="F278" s="277"/>
      <c r="G278" s="277"/>
      <c r="H278" s="277"/>
    </row>
    <row r="279" spans="2:8" ht="12">
      <c r="B279" s="277"/>
      <c r="C279" s="277"/>
      <c r="D279" s="277"/>
      <c r="E279" s="278"/>
      <c r="F279" s="277"/>
      <c r="G279" s="277"/>
      <c r="H279" s="277"/>
    </row>
    <row r="280" spans="2:8" ht="12">
      <c r="B280" s="277"/>
      <c r="C280" s="277"/>
      <c r="D280" s="277"/>
      <c r="E280" s="278"/>
      <c r="F280" s="277"/>
      <c r="G280" s="277"/>
      <c r="H280" s="277"/>
    </row>
    <row r="281" spans="2:8" ht="12">
      <c r="B281" s="277"/>
      <c r="C281" s="277"/>
      <c r="D281" s="277"/>
      <c r="E281" s="278"/>
      <c r="F281" s="277"/>
      <c r="G281" s="277"/>
      <c r="H281" s="277"/>
    </row>
    <row r="282" spans="2:8" ht="12">
      <c r="B282" s="277"/>
      <c r="C282" s="277"/>
      <c r="D282" s="277"/>
      <c r="E282" s="278"/>
      <c r="F282" s="277"/>
      <c r="G282" s="277"/>
      <c r="H282" s="277"/>
    </row>
    <row r="283" spans="2:8" ht="12">
      <c r="B283" s="277"/>
      <c r="C283" s="277"/>
      <c r="D283" s="277"/>
      <c r="E283" s="278"/>
      <c r="F283" s="277"/>
      <c r="G283" s="277"/>
      <c r="H283" s="277"/>
    </row>
    <row r="284" spans="2:8" ht="12">
      <c r="B284" s="277"/>
      <c r="C284" s="277"/>
      <c r="D284" s="277"/>
      <c r="E284" s="278"/>
      <c r="F284" s="277"/>
      <c r="G284" s="277"/>
      <c r="H284" s="277"/>
    </row>
    <row r="285" spans="2:8" ht="12">
      <c r="B285" s="277"/>
      <c r="C285" s="277"/>
      <c r="D285" s="277"/>
      <c r="E285" s="278"/>
      <c r="F285" s="277"/>
      <c r="G285" s="277"/>
      <c r="H285" s="277"/>
    </row>
    <row r="286" spans="2:8" ht="12">
      <c r="B286" s="277"/>
      <c r="C286" s="277"/>
      <c r="D286" s="277"/>
      <c r="E286" s="278"/>
      <c r="F286" s="277"/>
      <c r="G286" s="277"/>
      <c r="H286" s="277"/>
    </row>
    <row r="287" spans="2:8" ht="12">
      <c r="B287" s="277"/>
      <c r="C287" s="277"/>
      <c r="D287" s="277"/>
      <c r="E287" s="278"/>
      <c r="F287" s="277"/>
      <c r="G287" s="277"/>
      <c r="H287" s="277"/>
    </row>
    <row r="288" spans="2:8" ht="12">
      <c r="B288" s="277"/>
      <c r="C288" s="277"/>
      <c r="D288" s="277"/>
      <c r="E288" s="278"/>
      <c r="F288" s="277"/>
      <c r="G288" s="277"/>
      <c r="H288" s="277"/>
    </row>
    <row r="289" spans="2:8" ht="12">
      <c r="B289" s="277"/>
      <c r="C289" s="277"/>
      <c r="D289" s="277"/>
      <c r="E289" s="278"/>
      <c r="F289" s="277"/>
      <c r="G289" s="277"/>
      <c r="H289" s="277"/>
    </row>
    <row r="290" spans="2:8" ht="12">
      <c r="B290" s="277"/>
      <c r="C290" s="277"/>
      <c r="D290" s="277"/>
      <c r="E290" s="278"/>
      <c r="F290" s="277"/>
      <c r="G290" s="277"/>
      <c r="H290" s="277"/>
    </row>
    <row r="291" spans="2:8" ht="12">
      <c r="B291" s="277"/>
      <c r="C291" s="277"/>
      <c r="D291" s="277"/>
      <c r="E291" s="278"/>
      <c r="F291" s="277"/>
      <c r="G291" s="277"/>
      <c r="H291" s="277"/>
    </row>
    <row r="292" spans="2:8" ht="12">
      <c r="B292" s="277"/>
      <c r="C292" s="277"/>
      <c r="D292" s="277"/>
      <c r="E292" s="278"/>
      <c r="F292" s="277"/>
      <c r="G292" s="277"/>
      <c r="H292" s="277"/>
    </row>
    <row r="293" spans="2:8" ht="12">
      <c r="B293" s="277"/>
      <c r="C293" s="277"/>
      <c r="D293" s="277"/>
      <c r="E293" s="278"/>
      <c r="F293" s="277"/>
      <c r="G293" s="277"/>
      <c r="H293" s="277"/>
    </row>
    <row r="294" spans="2:8" ht="12">
      <c r="B294" s="277"/>
      <c r="C294" s="277"/>
      <c r="D294" s="277"/>
      <c r="E294" s="278"/>
      <c r="F294" s="277"/>
      <c r="G294" s="277"/>
      <c r="H294" s="277"/>
    </row>
    <row r="295" spans="2:8" ht="12">
      <c r="B295" s="277"/>
      <c r="C295" s="277"/>
      <c r="D295" s="277"/>
      <c r="E295" s="278"/>
      <c r="F295" s="277"/>
      <c r="G295" s="277"/>
      <c r="H295" s="277"/>
    </row>
    <row r="296" spans="2:8" ht="12">
      <c r="B296" s="277"/>
      <c r="C296" s="277"/>
      <c r="D296" s="277"/>
      <c r="E296" s="278"/>
      <c r="F296" s="277"/>
      <c r="G296" s="277"/>
      <c r="H296" s="277"/>
    </row>
    <row r="297" spans="2:8" ht="12">
      <c r="B297" s="277"/>
      <c r="C297" s="277"/>
      <c r="D297" s="277"/>
      <c r="E297" s="278"/>
      <c r="F297" s="277"/>
      <c r="G297" s="277"/>
      <c r="H297" s="277"/>
    </row>
    <row r="298" spans="2:8" ht="12">
      <c r="B298" s="277"/>
      <c r="C298" s="277"/>
      <c r="D298" s="277"/>
      <c r="E298" s="278"/>
      <c r="F298" s="277"/>
      <c r="G298" s="277"/>
      <c r="H298" s="277"/>
    </row>
    <row r="299" spans="2:8" ht="12">
      <c r="B299" s="277"/>
      <c r="C299" s="277"/>
      <c r="D299" s="277"/>
      <c r="E299" s="278"/>
      <c r="F299" s="277"/>
      <c r="G299" s="277"/>
      <c r="H299" s="277"/>
    </row>
    <row r="300" spans="2:8" ht="12">
      <c r="B300" s="277"/>
      <c r="C300" s="277"/>
      <c r="D300" s="277"/>
      <c r="E300" s="278"/>
      <c r="F300" s="277"/>
      <c r="G300" s="277"/>
      <c r="H300" s="277"/>
    </row>
    <row r="301" spans="2:8" ht="12">
      <c r="B301" s="277"/>
      <c r="C301" s="277"/>
      <c r="D301" s="277"/>
      <c r="E301" s="278"/>
      <c r="F301" s="277"/>
      <c r="G301" s="277"/>
      <c r="H301" s="277"/>
    </row>
    <row r="302" spans="2:8" ht="12">
      <c r="B302" s="277"/>
      <c r="C302" s="277"/>
      <c r="D302" s="277"/>
      <c r="E302" s="278"/>
      <c r="F302" s="277"/>
      <c r="G302" s="277"/>
      <c r="H302" s="277"/>
    </row>
    <row r="303" spans="2:8" ht="12">
      <c r="B303" s="277"/>
      <c r="C303" s="277"/>
      <c r="D303" s="277"/>
      <c r="E303" s="278"/>
      <c r="F303" s="277"/>
      <c r="G303" s="277"/>
      <c r="H303" s="277"/>
    </row>
    <row r="304" spans="2:8" ht="12">
      <c r="B304" s="277"/>
      <c r="C304" s="277"/>
      <c r="D304" s="277"/>
      <c r="E304" s="278"/>
      <c r="F304" s="277"/>
      <c r="G304" s="277"/>
      <c r="H304" s="277"/>
    </row>
    <row r="305" spans="2:8" ht="12">
      <c r="B305" s="277"/>
      <c r="C305" s="277"/>
      <c r="D305" s="277"/>
      <c r="E305" s="278"/>
      <c r="F305" s="277"/>
      <c r="G305" s="277"/>
      <c r="H305" s="277"/>
    </row>
    <row r="306" spans="2:8" ht="12">
      <c r="B306" s="277"/>
      <c r="C306" s="277"/>
      <c r="D306" s="277"/>
      <c r="E306" s="278"/>
      <c r="F306" s="277"/>
      <c r="G306" s="277"/>
      <c r="H306" s="277"/>
    </row>
    <row r="307" spans="2:8" ht="12">
      <c r="B307" s="277"/>
      <c r="C307" s="277"/>
      <c r="D307" s="277"/>
      <c r="E307" s="278"/>
      <c r="F307" s="277"/>
      <c r="G307" s="277"/>
      <c r="H307" s="277"/>
    </row>
    <row r="308" spans="2:8" ht="12">
      <c r="B308" s="277"/>
      <c r="C308" s="277"/>
      <c r="D308" s="277"/>
      <c r="E308" s="278"/>
      <c r="F308" s="277"/>
      <c r="G308" s="277"/>
      <c r="H308" s="277"/>
    </row>
    <row r="309" spans="2:8" ht="12">
      <c r="B309" s="277"/>
      <c r="C309" s="277"/>
      <c r="D309" s="277"/>
      <c r="E309" s="278"/>
      <c r="F309" s="277"/>
      <c r="G309" s="277"/>
      <c r="H309" s="277"/>
    </row>
    <row r="310" spans="2:8" ht="12">
      <c r="B310" s="277"/>
      <c r="C310" s="277"/>
      <c r="D310" s="277"/>
      <c r="E310" s="278"/>
      <c r="F310" s="277"/>
      <c r="G310" s="277"/>
      <c r="H310" s="277"/>
    </row>
    <row r="311" spans="2:8" ht="12">
      <c r="B311" s="277"/>
      <c r="C311" s="277"/>
      <c r="D311" s="277"/>
      <c r="E311" s="278"/>
      <c r="F311" s="277"/>
      <c r="G311" s="277"/>
      <c r="H311" s="277"/>
    </row>
    <row r="312" spans="2:8" ht="12">
      <c r="B312" s="277"/>
      <c r="C312" s="277"/>
      <c r="D312" s="277"/>
      <c r="E312" s="278"/>
      <c r="F312" s="277"/>
      <c r="G312" s="277"/>
      <c r="H312" s="277"/>
    </row>
    <row r="313" spans="2:8" ht="12">
      <c r="B313" s="277"/>
      <c r="C313" s="277"/>
      <c r="D313" s="277"/>
      <c r="E313" s="278"/>
      <c r="F313" s="277"/>
      <c r="G313" s="277"/>
      <c r="H313" s="277"/>
    </row>
    <row r="314" spans="2:8" ht="12">
      <c r="B314" s="277"/>
      <c r="C314" s="277"/>
      <c r="D314" s="277"/>
      <c r="E314" s="278"/>
      <c r="F314" s="277"/>
      <c r="G314" s="277"/>
      <c r="H314" s="277"/>
    </row>
    <row r="315" spans="2:8" ht="12">
      <c r="B315" s="277"/>
      <c r="C315" s="277"/>
      <c r="D315" s="277"/>
      <c r="E315" s="278"/>
      <c r="F315" s="277"/>
      <c r="G315" s="277"/>
      <c r="H315" s="277"/>
    </row>
    <row r="316" spans="2:8" ht="12">
      <c r="B316" s="277"/>
      <c r="C316" s="277"/>
      <c r="D316" s="277"/>
      <c r="E316" s="278"/>
      <c r="F316" s="277"/>
      <c r="G316" s="277"/>
      <c r="H316" s="277"/>
    </row>
    <row r="317" spans="2:8" ht="12">
      <c r="B317" s="277"/>
      <c r="C317" s="277"/>
      <c r="D317" s="277"/>
      <c r="E317" s="278"/>
      <c r="F317" s="277"/>
      <c r="G317" s="277"/>
      <c r="H317" s="277"/>
    </row>
    <row r="318" spans="2:8" ht="12">
      <c r="B318" s="277"/>
      <c r="C318" s="277"/>
      <c r="D318" s="277"/>
      <c r="E318" s="278"/>
      <c r="F318" s="277"/>
      <c r="G318" s="277"/>
      <c r="H318" s="277"/>
    </row>
    <row r="319" spans="2:8" ht="12">
      <c r="B319" s="277"/>
      <c r="C319" s="277"/>
      <c r="D319" s="277"/>
      <c r="E319" s="278"/>
      <c r="F319" s="277"/>
      <c r="G319" s="277"/>
      <c r="H319" s="277"/>
    </row>
    <row r="320" spans="2:8" ht="12">
      <c r="B320" s="277"/>
      <c r="C320" s="277"/>
      <c r="D320" s="277"/>
      <c r="E320" s="278"/>
      <c r="F320" s="277"/>
      <c r="G320" s="277"/>
      <c r="H320" s="277"/>
    </row>
    <row r="321" spans="2:8" ht="12">
      <c r="B321" s="277"/>
      <c r="C321" s="277"/>
      <c r="D321" s="277"/>
      <c r="E321" s="278"/>
      <c r="F321" s="277"/>
      <c r="G321" s="277"/>
      <c r="H321" s="277"/>
    </row>
    <row r="322" spans="2:8" ht="12">
      <c r="B322" s="277"/>
      <c r="C322" s="277"/>
      <c r="D322" s="277"/>
      <c r="E322" s="278"/>
      <c r="F322" s="277"/>
      <c r="G322" s="277"/>
      <c r="H322" s="277"/>
    </row>
    <row r="323" spans="2:8" ht="12">
      <c r="B323" s="277"/>
      <c r="C323" s="277"/>
      <c r="D323" s="277"/>
      <c r="E323" s="278"/>
      <c r="F323" s="277"/>
      <c r="G323" s="277"/>
      <c r="H323" s="277"/>
    </row>
    <row r="324" spans="2:8" ht="12">
      <c r="B324" s="277"/>
      <c r="C324" s="277"/>
      <c r="D324" s="277"/>
      <c r="E324" s="278"/>
      <c r="F324" s="277"/>
      <c r="G324" s="277"/>
      <c r="H324" s="277"/>
    </row>
    <row r="325" spans="2:8" ht="12">
      <c r="B325" s="277"/>
      <c r="C325" s="277"/>
      <c r="D325" s="277"/>
      <c r="E325" s="278"/>
      <c r="F325" s="277"/>
      <c r="G325" s="277"/>
      <c r="H325" s="277"/>
    </row>
    <row r="326" spans="2:8" ht="12">
      <c r="B326" s="277"/>
      <c r="C326" s="277"/>
      <c r="D326" s="277"/>
      <c r="E326" s="278"/>
      <c r="F326" s="277"/>
      <c r="G326" s="277"/>
      <c r="H326" s="277"/>
    </row>
    <row r="327" spans="2:8" ht="12">
      <c r="B327" s="277"/>
      <c r="C327" s="277"/>
      <c r="D327" s="277"/>
      <c r="E327" s="278"/>
      <c r="F327" s="277"/>
      <c r="G327" s="277"/>
      <c r="H327" s="277"/>
    </row>
    <row r="328" spans="2:8" ht="12">
      <c r="B328" s="277"/>
      <c r="C328" s="277"/>
      <c r="D328" s="277"/>
      <c r="E328" s="278"/>
      <c r="F328" s="277"/>
      <c r="G328" s="277"/>
      <c r="H328" s="277"/>
    </row>
    <row r="329" spans="2:8" ht="12">
      <c r="B329" s="277"/>
      <c r="C329" s="277"/>
      <c r="D329" s="277"/>
      <c r="E329" s="278"/>
      <c r="F329" s="277"/>
      <c r="G329" s="277"/>
      <c r="H329" s="277"/>
    </row>
    <row r="330" spans="2:8" ht="12">
      <c r="B330" s="277"/>
      <c r="C330" s="277"/>
      <c r="D330" s="277"/>
      <c r="E330" s="278"/>
      <c r="F330" s="277"/>
      <c r="G330" s="277"/>
      <c r="H330" s="277"/>
    </row>
    <row r="331" spans="2:8" ht="12">
      <c r="B331" s="277"/>
      <c r="C331" s="277"/>
      <c r="D331" s="277"/>
      <c r="E331" s="278"/>
      <c r="F331" s="277"/>
      <c r="G331" s="277"/>
      <c r="H331" s="277"/>
    </row>
    <row r="332" spans="2:8" ht="12">
      <c r="B332" s="277"/>
      <c r="C332" s="277"/>
      <c r="D332" s="277"/>
      <c r="E332" s="278"/>
      <c r="F332" s="277"/>
      <c r="G332" s="277"/>
      <c r="H332" s="277"/>
    </row>
    <row r="333" spans="2:8" ht="12">
      <c r="B333" s="277"/>
      <c r="C333" s="277"/>
      <c r="D333" s="277"/>
      <c r="E333" s="278"/>
      <c r="F333" s="277"/>
      <c r="G333" s="277"/>
      <c r="H333" s="277"/>
    </row>
    <row r="334" spans="2:8" ht="12">
      <c r="B334" s="277"/>
      <c r="C334" s="277"/>
      <c r="D334" s="277"/>
      <c r="E334" s="278"/>
      <c r="F334" s="277"/>
      <c r="G334" s="277"/>
      <c r="H334" s="277"/>
    </row>
    <row r="335" spans="2:8" ht="12">
      <c r="B335" s="277"/>
      <c r="C335" s="277"/>
      <c r="D335" s="277"/>
      <c r="E335" s="278"/>
      <c r="F335" s="277"/>
      <c r="G335" s="277"/>
      <c r="H335" s="277"/>
    </row>
    <row r="336" spans="2:8" ht="12">
      <c r="B336" s="277"/>
      <c r="C336" s="277"/>
      <c r="D336" s="277"/>
      <c r="E336" s="278"/>
      <c r="F336" s="277"/>
      <c r="G336" s="277"/>
      <c r="H336" s="277"/>
    </row>
    <row r="337" spans="2:8" ht="12">
      <c r="B337" s="277"/>
      <c r="C337" s="277"/>
      <c r="D337" s="277"/>
      <c r="E337" s="278"/>
      <c r="F337" s="277"/>
      <c r="G337" s="277"/>
      <c r="H337" s="277"/>
    </row>
    <row r="338" spans="2:8" ht="12">
      <c r="B338" s="277"/>
      <c r="C338" s="277"/>
      <c r="D338" s="277"/>
      <c r="E338" s="278"/>
      <c r="F338" s="277"/>
      <c r="G338" s="277"/>
      <c r="H338" s="277"/>
    </row>
    <row r="339" spans="2:8" ht="12">
      <c r="B339" s="277"/>
      <c r="C339" s="277"/>
      <c r="D339" s="277"/>
      <c r="E339" s="278"/>
      <c r="F339" s="277"/>
      <c r="G339" s="277"/>
      <c r="H339" s="277"/>
    </row>
    <row r="340" spans="2:8" ht="12">
      <c r="B340" s="277"/>
      <c r="C340" s="277"/>
      <c r="D340" s="277"/>
      <c r="E340" s="278"/>
      <c r="F340" s="277"/>
      <c r="G340" s="277"/>
      <c r="H340" s="277"/>
    </row>
    <row r="341" spans="2:8" ht="12">
      <c r="B341" s="277"/>
      <c r="C341" s="277"/>
      <c r="D341" s="277"/>
      <c r="E341" s="278"/>
      <c r="F341" s="277"/>
      <c r="G341" s="277"/>
      <c r="H341" s="277"/>
    </row>
    <row r="342" spans="2:8" ht="12">
      <c r="B342" s="277"/>
      <c r="C342" s="277"/>
      <c r="D342" s="277"/>
      <c r="E342" s="278"/>
      <c r="F342" s="277"/>
      <c r="G342" s="277"/>
      <c r="H342" s="277"/>
    </row>
    <row r="343" spans="2:8" ht="12">
      <c r="B343" s="277"/>
      <c r="C343" s="277"/>
      <c r="D343" s="277"/>
      <c r="E343" s="278"/>
      <c r="F343" s="277"/>
      <c r="G343" s="277"/>
      <c r="H343" s="277"/>
    </row>
    <row r="344" spans="2:8" ht="12">
      <c r="B344" s="277"/>
      <c r="C344" s="277"/>
      <c r="D344" s="277"/>
      <c r="E344" s="278"/>
      <c r="F344" s="277"/>
      <c r="G344" s="277"/>
      <c r="H344" s="277"/>
    </row>
    <row r="345" spans="2:8" ht="12">
      <c r="B345" s="277"/>
      <c r="C345" s="277"/>
      <c r="D345" s="277"/>
      <c r="E345" s="278"/>
      <c r="F345" s="277"/>
      <c r="G345" s="277"/>
      <c r="H345" s="277"/>
    </row>
    <row r="346" spans="2:8" ht="12">
      <c r="B346" s="277"/>
      <c r="C346" s="277"/>
      <c r="D346" s="277"/>
      <c r="E346" s="278"/>
      <c r="F346" s="277"/>
      <c r="G346" s="277"/>
      <c r="H346" s="277"/>
    </row>
    <row r="347" spans="2:8" ht="12">
      <c r="B347" s="277"/>
      <c r="C347" s="277"/>
      <c r="D347" s="277"/>
      <c r="E347" s="278"/>
      <c r="F347" s="277"/>
      <c r="G347" s="277"/>
      <c r="H347" s="277"/>
    </row>
    <row r="348" spans="2:8" ht="12">
      <c r="B348" s="277"/>
      <c r="C348" s="277"/>
      <c r="D348" s="277"/>
      <c r="E348" s="278"/>
      <c r="F348" s="277"/>
      <c r="G348" s="277"/>
      <c r="H348" s="277"/>
    </row>
    <row r="349" spans="2:8" ht="12">
      <c r="B349" s="277"/>
      <c r="C349" s="277"/>
      <c r="D349" s="277"/>
      <c r="E349" s="278"/>
      <c r="F349" s="277"/>
      <c r="G349" s="277"/>
      <c r="H349" s="277"/>
    </row>
    <row r="350" spans="2:8" ht="12">
      <c r="B350" s="277"/>
      <c r="C350" s="277"/>
      <c r="D350" s="277"/>
      <c r="E350" s="278"/>
      <c r="F350" s="277"/>
      <c r="G350" s="277"/>
      <c r="H350" s="277"/>
    </row>
    <row r="351" spans="2:8" ht="12">
      <c r="B351" s="277"/>
      <c r="C351" s="277"/>
      <c r="D351" s="277"/>
      <c r="E351" s="278"/>
      <c r="F351" s="277"/>
      <c r="G351" s="277"/>
      <c r="H351" s="277"/>
    </row>
    <row r="352" spans="2:8" ht="12">
      <c r="B352" s="277"/>
      <c r="C352" s="277"/>
      <c r="D352" s="277"/>
      <c r="E352" s="278"/>
      <c r="F352" s="277"/>
      <c r="G352" s="277"/>
      <c r="H352" s="277"/>
    </row>
    <row r="353" spans="2:8" ht="12">
      <c r="B353" s="277"/>
      <c r="C353" s="277"/>
      <c r="D353" s="277"/>
      <c r="E353" s="278"/>
      <c r="F353" s="277"/>
      <c r="G353" s="277"/>
      <c r="H353" s="277"/>
    </row>
    <row r="354" spans="2:8" ht="12">
      <c r="B354" s="277"/>
      <c r="C354" s="277"/>
      <c r="D354" s="277"/>
      <c r="E354" s="278"/>
      <c r="F354" s="277"/>
      <c r="G354" s="277"/>
      <c r="H354" s="277"/>
    </row>
    <row r="355" spans="2:8" ht="12">
      <c r="B355" s="277"/>
      <c r="C355" s="277"/>
      <c r="D355" s="277"/>
      <c r="E355" s="278"/>
      <c r="F355" s="277"/>
      <c r="G355" s="277"/>
      <c r="H355" s="277"/>
    </row>
    <row r="356" spans="2:8" ht="12">
      <c r="B356" s="277"/>
      <c r="C356" s="277"/>
      <c r="D356" s="277"/>
      <c r="E356" s="278"/>
      <c r="F356" s="277"/>
      <c r="G356" s="277"/>
      <c r="H356" s="277"/>
    </row>
    <row r="357" spans="2:8" ht="12">
      <c r="B357" s="277"/>
      <c r="C357" s="277"/>
      <c r="D357" s="277"/>
      <c r="E357" s="278"/>
      <c r="F357" s="277"/>
      <c r="G357" s="277"/>
      <c r="H357" s="277"/>
    </row>
    <row r="358" spans="2:8" ht="12">
      <c r="B358" s="277"/>
      <c r="C358" s="277"/>
      <c r="D358" s="277"/>
      <c r="E358" s="278"/>
      <c r="F358" s="277"/>
      <c r="G358" s="277"/>
      <c r="H358" s="277"/>
    </row>
    <row r="359" spans="2:8" ht="12">
      <c r="B359" s="277"/>
      <c r="C359" s="277"/>
      <c r="D359" s="277"/>
      <c r="E359" s="278"/>
      <c r="F359" s="277"/>
      <c r="G359" s="277"/>
      <c r="H359" s="277"/>
    </row>
    <row r="360" spans="2:8" ht="12">
      <c r="B360" s="277"/>
      <c r="C360" s="277"/>
      <c r="D360" s="277"/>
      <c r="E360" s="278"/>
      <c r="F360" s="277"/>
      <c r="G360" s="277"/>
      <c r="H360" s="277"/>
    </row>
    <row r="361" spans="2:8" ht="12">
      <c r="B361" s="277"/>
      <c r="C361" s="277"/>
      <c r="D361" s="277"/>
      <c r="E361" s="278"/>
      <c r="F361" s="277"/>
      <c r="G361" s="277"/>
      <c r="H361" s="277"/>
    </row>
    <row r="362" spans="2:8" ht="12">
      <c r="B362" s="277"/>
      <c r="C362" s="277"/>
      <c r="D362" s="277"/>
      <c r="E362" s="278"/>
      <c r="F362" s="277"/>
      <c r="G362" s="277"/>
      <c r="H362" s="277"/>
    </row>
    <row r="363" spans="2:8" ht="12">
      <c r="B363" s="277"/>
      <c r="C363" s="277"/>
      <c r="D363" s="277"/>
      <c r="E363" s="278"/>
      <c r="F363" s="277"/>
      <c r="G363" s="277"/>
      <c r="H363" s="277"/>
    </row>
    <row r="364" spans="2:8" ht="12">
      <c r="B364" s="277"/>
      <c r="C364" s="277"/>
      <c r="D364" s="277"/>
      <c r="E364" s="278"/>
      <c r="F364" s="277"/>
      <c r="G364" s="277"/>
      <c r="H364" s="277"/>
    </row>
    <row r="365" spans="2:8" ht="12">
      <c r="B365" s="277"/>
      <c r="C365" s="277"/>
      <c r="D365" s="277"/>
      <c r="E365" s="278"/>
      <c r="F365" s="277"/>
      <c r="G365" s="277"/>
      <c r="H365" s="277"/>
    </row>
    <row r="366" spans="2:8" ht="12">
      <c r="B366" s="277"/>
      <c r="C366" s="277"/>
      <c r="D366" s="277"/>
      <c r="E366" s="278"/>
      <c r="F366" s="277"/>
      <c r="G366" s="277"/>
      <c r="H366" s="277"/>
    </row>
    <row r="367" spans="2:8" ht="12">
      <c r="B367" s="277"/>
      <c r="C367" s="277"/>
      <c r="D367" s="277"/>
      <c r="E367" s="278"/>
      <c r="F367" s="277"/>
      <c r="G367" s="277"/>
      <c r="H367" s="277"/>
    </row>
    <row r="368" spans="2:8" ht="12">
      <c r="B368" s="277"/>
      <c r="C368" s="277"/>
      <c r="D368" s="277"/>
      <c r="E368" s="278"/>
      <c r="F368" s="277"/>
      <c r="G368" s="277"/>
      <c r="H368" s="277"/>
    </row>
    <row r="369" spans="2:8" ht="12">
      <c r="B369" s="277"/>
      <c r="C369" s="277"/>
      <c r="D369" s="277"/>
      <c r="E369" s="278"/>
      <c r="F369" s="277"/>
      <c r="G369" s="277"/>
      <c r="H369" s="277"/>
    </row>
    <row r="370" spans="2:8" ht="12">
      <c r="B370" s="277"/>
      <c r="C370" s="277"/>
      <c r="D370" s="277"/>
      <c r="E370" s="278"/>
      <c r="F370" s="277"/>
      <c r="G370" s="277"/>
      <c r="H370" s="277"/>
    </row>
    <row r="371" spans="2:8" ht="12">
      <c r="B371" s="277"/>
      <c r="C371" s="277"/>
      <c r="D371" s="277"/>
      <c r="E371" s="278"/>
      <c r="F371" s="277"/>
      <c r="G371" s="277"/>
      <c r="H371" s="277"/>
    </row>
    <row r="372" spans="2:8" ht="12">
      <c r="B372" s="277"/>
      <c r="C372" s="277"/>
      <c r="D372" s="277"/>
      <c r="E372" s="278"/>
      <c r="F372" s="277"/>
      <c r="G372" s="277"/>
      <c r="H372" s="277"/>
    </row>
    <row r="373" spans="2:8" ht="12">
      <c r="B373" s="277"/>
      <c r="C373" s="277"/>
      <c r="D373" s="277"/>
      <c r="E373" s="278"/>
      <c r="F373" s="277"/>
      <c r="G373" s="277"/>
      <c r="H373" s="277"/>
    </row>
    <row r="374" spans="2:8" ht="12">
      <c r="B374" s="277"/>
      <c r="C374" s="277"/>
      <c r="D374" s="277"/>
      <c r="E374" s="278"/>
      <c r="F374" s="277"/>
      <c r="G374" s="277"/>
      <c r="H374" s="277"/>
    </row>
    <row r="375" spans="2:8" ht="12">
      <c r="B375" s="277"/>
      <c r="C375" s="277"/>
      <c r="D375" s="277"/>
      <c r="E375" s="278"/>
      <c r="F375" s="277"/>
      <c r="G375" s="277"/>
      <c r="H375" s="277"/>
    </row>
    <row r="376" spans="2:8" ht="12">
      <c r="B376" s="277"/>
      <c r="C376" s="277"/>
      <c r="D376" s="277"/>
      <c r="E376" s="278"/>
      <c r="F376" s="277"/>
      <c r="G376" s="277"/>
      <c r="H376" s="277"/>
    </row>
    <row r="377" spans="2:8" ht="12">
      <c r="B377" s="277"/>
      <c r="C377" s="277"/>
      <c r="D377" s="277"/>
      <c r="E377" s="278"/>
      <c r="F377" s="277"/>
      <c r="G377" s="277"/>
      <c r="H377" s="277"/>
    </row>
    <row r="378" spans="2:8" ht="12">
      <c r="B378" s="277"/>
      <c r="C378" s="277"/>
      <c r="D378" s="277"/>
      <c r="E378" s="278"/>
      <c r="F378" s="277"/>
      <c r="G378" s="277"/>
      <c r="H378" s="277"/>
    </row>
    <row r="379" spans="2:8" ht="12">
      <c r="B379" s="277"/>
      <c r="C379" s="277"/>
      <c r="D379" s="277"/>
      <c r="E379" s="278"/>
      <c r="F379" s="277"/>
      <c r="G379" s="277"/>
      <c r="H379" s="277"/>
    </row>
    <row r="380" spans="2:8" ht="12">
      <c r="B380" s="277"/>
      <c r="C380" s="277"/>
      <c r="D380" s="277"/>
      <c r="E380" s="278"/>
      <c r="F380" s="277"/>
      <c r="G380" s="277"/>
      <c r="H380" s="277"/>
    </row>
    <row r="381" spans="2:8" ht="12">
      <c r="B381" s="277"/>
      <c r="C381" s="277"/>
      <c r="D381" s="277"/>
      <c r="E381" s="278"/>
      <c r="F381" s="277"/>
      <c r="G381" s="277"/>
      <c r="H381" s="277"/>
    </row>
    <row r="382" spans="2:8" ht="12">
      <c r="B382" s="277"/>
      <c r="C382" s="277"/>
      <c r="D382" s="277"/>
      <c r="E382" s="278"/>
      <c r="F382" s="277"/>
      <c r="G382" s="277"/>
      <c r="H382" s="277"/>
    </row>
    <row r="383" spans="2:8" ht="12">
      <c r="B383" s="277"/>
      <c r="C383" s="277"/>
      <c r="D383" s="277"/>
      <c r="E383" s="278"/>
      <c r="F383" s="277"/>
      <c r="G383" s="277"/>
      <c r="H383" s="277"/>
    </row>
    <row r="384" spans="2:8" ht="12">
      <c r="B384" s="277"/>
      <c r="C384" s="277"/>
      <c r="D384" s="277"/>
      <c r="E384" s="278"/>
      <c r="F384" s="277"/>
      <c r="G384" s="277"/>
      <c r="H384" s="277"/>
    </row>
    <row r="385" spans="2:8" ht="12">
      <c r="B385" s="277"/>
      <c r="C385" s="277"/>
      <c r="D385" s="277"/>
      <c r="E385" s="278"/>
      <c r="F385" s="277"/>
      <c r="G385" s="277"/>
      <c r="H385" s="277"/>
    </row>
    <row r="386" spans="2:8" ht="12">
      <c r="B386" s="277"/>
      <c r="C386" s="277"/>
      <c r="D386" s="277"/>
      <c r="E386" s="278"/>
      <c r="F386" s="277"/>
      <c r="G386" s="277"/>
      <c r="H386" s="277"/>
    </row>
    <row r="387" spans="2:8" ht="12">
      <c r="B387" s="277"/>
      <c r="C387" s="277"/>
      <c r="D387" s="277"/>
      <c r="E387" s="278"/>
      <c r="F387" s="277"/>
      <c r="G387" s="277"/>
      <c r="H387" s="277"/>
    </row>
    <row r="388" spans="2:8" ht="12">
      <c r="B388" s="277"/>
      <c r="C388" s="277"/>
      <c r="D388" s="277"/>
      <c r="E388" s="278"/>
      <c r="F388" s="277"/>
      <c r="G388" s="277"/>
      <c r="H388" s="277"/>
    </row>
    <row r="389" spans="2:8" ht="12">
      <c r="B389" s="277"/>
      <c r="C389" s="277"/>
      <c r="D389" s="277"/>
      <c r="E389" s="278"/>
      <c r="F389" s="277"/>
      <c r="G389" s="277"/>
      <c r="H389" s="277"/>
    </row>
    <row r="390" spans="2:8" ht="12">
      <c r="B390" s="277"/>
      <c r="C390" s="277"/>
      <c r="D390" s="277"/>
      <c r="E390" s="278"/>
      <c r="F390" s="277"/>
      <c r="G390" s="277"/>
      <c r="H390" s="277"/>
    </row>
    <row r="391" spans="2:8" ht="12">
      <c r="B391" s="277"/>
      <c r="C391" s="277"/>
      <c r="D391" s="277"/>
      <c r="E391" s="278"/>
      <c r="F391" s="277"/>
      <c r="G391" s="277"/>
      <c r="H391" s="277"/>
    </row>
    <row r="392" spans="2:8" ht="12">
      <c r="B392" s="277"/>
      <c r="C392" s="277"/>
      <c r="D392" s="277"/>
      <c r="E392" s="278"/>
      <c r="F392" s="277"/>
      <c r="G392" s="277"/>
      <c r="H392" s="277"/>
    </row>
    <row r="393" spans="2:8" ht="12">
      <c r="B393" s="277"/>
      <c r="C393" s="277"/>
      <c r="D393" s="277"/>
      <c r="E393" s="278"/>
      <c r="F393" s="277"/>
      <c r="G393" s="277"/>
      <c r="H393" s="277"/>
    </row>
    <row r="394" spans="2:8" ht="12">
      <c r="B394" s="277"/>
      <c r="C394" s="277"/>
      <c r="D394" s="277"/>
      <c r="E394" s="278"/>
      <c r="F394" s="277"/>
      <c r="G394" s="277"/>
      <c r="H394" s="277"/>
    </row>
    <row r="395" spans="2:8" ht="12">
      <c r="B395" s="277"/>
      <c r="C395" s="277"/>
      <c r="D395" s="277"/>
      <c r="E395" s="278"/>
      <c r="F395" s="277"/>
      <c r="G395" s="277"/>
      <c r="H395" s="277"/>
    </row>
    <row r="396" spans="2:8" ht="12">
      <c r="B396" s="277"/>
      <c r="C396" s="277"/>
      <c r="D396" s="277"/>
      <c r="E396" s="278"/>
      <c r="F396" s="277"/>
      <c r="G396" s="277"/>
      <c r="H396" s="277"/>
    </row>
    <row r="397" spans="2:8" ht="12">
      <c r="B397" s="277"/>
      <c r="C397" s="277"/>
      <c r="D397" s="277"/>
      <c r="E397" s="278"/>
      <c r="F397" s="277"/>
      <c r="G397" s="277"/>
      <c r="H397" s="277"/>
    </row>
    <row r="398" spans="2:8" ht="12">
      <c r="B398" s="277"/>
      <c r="C398" s="277"/>
      <c r="D398" s="277"/>
      <c r="E398" s="278"/>
      <c r="F398" s="277"/>
      <c r="G398" s="277"/>
      <c r="H398" s="277"/>
    </row>
    <row r="399" spans="2:8" ht="12">
      <c r="B399" s="277"/>
      <c r="C399" s="277"/>
      <c r="D399" s="277"/>
      <c r="E399" s="278"/>
      <c r="F399" s="277"/>
      <c r="G399" s="277"/>
      <c r="H399" s="277"/>
    </row>
    <row r="400" spans="2:8" ht="12">
      <c r="B400" s="277"/>
      <c r="C400" s="277"/>
      <c r="D400" s="277"/>
      <c r="E400" s="278"/>
      <c r="F400" s="277"/>
      <c r="G400" s="277"/>
      <c r="H400" s="277"/>
    </row>
    <row r="401" spans="2:8" ht="12">
      <c r="B401" s="277"/>
      <c r="C401" s="277"/>
      <c r="D401" s="277"/>
      <c r="E401" s="278"/>
      <c r="F401" s="277"/>
      <c r="G401" s="277"/>
      <c r="H401" s="277"/>
    </row>
    <row r="402" spans="2:8" ht="12">
      <c r="B402" s="277"/>
      <c r="C402" s="277"/>
      <c r="D402" s="277"/>
      <c r="E402" s="278"/>
      <c r="F402" s="277"/>
      <c r="G402" s="277"/>
      <c r="H402" s="277"/>
    </row>
    <row r="403" spans="2:8" ht="12">
      <c r="B403" s="277"/>
      <c r="C403" s="277"/>
      <c r="D403" s="277"/>
      <c r="E403" s="278"/>
      <c r="F403" s="277"/>
      <c r="G403" s="277"/>
      <c r="H403" s="277"/>
    </row>
    <row r="404" spans="2:8" ht="12">
      <c r="B404" s="277"/>
      <c r="C404" s="277"/>
      <c r="D404" s="277"/>
      <c r="E404" s="278"/>
      <c r="F404" s="277"/>
      <c r="G404" s="277"/>
      <c r="H404" s="277"/>
    </row>
    <row r="405" spans="2:8" ht="12">
      <c r="B405" s="277"/>
      <c r="C405" s="277"/>
      <c r="D405" s="277"/>
      <c r="E405" s="278"/>
      <c r="F405" s="277"/>
      <c r="G405" s="277"/>
      <c r="H405" s="277"/>
    </row>
    <row r="406" spans="2:8" ht="12">
      <c r="B406" s="277"/>
      <c r="C406" s="277"/>
      <c r="D406" s="277"/>
      <c r="E406" s="278"/>
      <c r="F406" s="277"/>
      <c r="G406" s="277"/>
      <c r="H406" s="277"/>
    </row>
    <row r="407" spans="2:8" ht="12">
      <c r="B407" s="277"/>
      <c r="C407" s="277"/>
      <c r="D407" s="277"/>
      <c r="E407" s="278"/>
      <c r="F407" s="277"/>
      <c r="G407" s="277"/>
      <c r="H407" s="277"/>
    </row>
    <row r="408" spans="2:8" ht="12">
      <c r="B408" s="277"/>
      <c r="C408" s="277"/>
      <c r="D408" s="277"/>
      <c r="E408" s="278"/>
      <c r="F408" s="277"/>
      <c r="G408" s="277"/>
      <c r="H408" s="277"/>
    </row>
    <row r="409" spans="2:8" ht="12">
      <c r="B409" s="277"/>
      <c r="C409" s="277"/>
      <c r="D409" s="277"/>
      <c r="E409" s="278"/>
      <c r="F409" s="277"/>
      <c r="G409" s="277"/>
      <c r="H409" s="277"/>
    </row>
    <row r="410" spans="2:8" ht="12">
      <c r="B410" s="277"/>
      <c r="C410" s="277"/>
      <c r="D410" s="277"/>
      <c r="E410" s="278"/>
      <c r="F410" s="277"/>
      <c r="G410" s="277"/>
      <c r="H410" s="277"/>
    </row>
    <row r="411" spans="2:8" ht="12">
      <c r="B411" s="277"/>
      <c r="C411" s="277"/>
      <c r="D411" s="277"/>
      <c r="E411" s="278"/>
      <c r="F411" s="277"/>
      <c r="G411" s="277"/>
      <c r="H411" s="277"/>
    </row>
    <row r="412" spans="2:8" ht="12">
      <c r="B412" s="277"/>
      <c r="C412" s="277"/>
      <c r="D412" s="277"/>
      <c r="E412" s="278"/>
      <c r="F412" s="277"/>
      <c r="G412" s="277"/>
      <c r="H412" s="277"/>
    </row>
    <row r="413" spans="2:8" ht="12">
      <c r="B413" s="277"/>
      <c r="C413" s="277"/>
      <c r="D413" s="277"/>
      <c r="E413" s="278"/>
      <c r="F413" s="277"/>
      <c r="G413" s="277"/>
      <c r="H413" s="277"/>
    </row>
    <row r="414" spans="2:8" ht="12">
      <c r="B414" s="277"/>
      <c r="C414" s="277"/>
      <c r="D414" s="277"/>
      <c r="E414" s="278"/>
      <c r="F414" s="277"/>
      <c r="G414" s="277"/>
      <c r="H414" s="277"/>
    </row>
    <row r="415" spans="2:8" ht="12">
      <c r="B415" s="277"/>
      <c r="C415" s="277"/>
      <c r="D415" s="277"/>
      <c r="E415" s="278"/>
      <c r="F415" s="277"/>
      <c r="G415" s="277"/>
      <c r="H415" s="277"/>
    </row>
    <row r="416" spans="2:8" ht="12">
      <c r="B416" s="277"/>
      <c r="C416" s="277"/>
      <c r="D416" s="277"/>
      <c r="E416" s="278"/>
      <c r="F416" s="277"/>
      <c r="G416" s="277"/>
      <c r="H416" s="277"/>
    </row>
    <row r="417" spans="2:8" ht="12">
      <c r="B417" s="277"/>
      <c r="C417" s="277"/>
      <c r="D417" s="277"/>
      <c r="E417" s="278"/>
      <c r="F417" s="277"/>
      <c r="G417" s="277"/>
      <c r="H417" s="277"/>
    </row>
    <row r="418" spans="2:8" ht="12">
      <c r="B418" s="277"/>
      <c r="C418" s="277"/>
      <c r="D418" s="277"/>
      <c r="E418" s="278"/>
      <c r="F418" s="277"/>
      <c r="G418" s="277"/>
      <c r="H418" s="277"/>
    </row>
    <row r="419" spans="2:8" ht="12">
      <c r="B419" s="277"/>
      <c r="C419" s="277"/>
      <c r="D419" s="277"/>
      <c r="E419" s="278"/>
      <c r="F419" s="277"/>
      <c r="G419" s="277"/>
      <c r="H419" s="277"/>
    </row>
    <row r="420" spans="2:8" ht="12">
      <c r="B420" s="277"/>
      <c r="C420" s="277"/>
      <c r="D420" s="277"/>
      <c r="E420" s="278"/>
      <c r="F420" s="277"/>
      <c r="G420" s="277"/>
      <c r="H420" s="277"/>
    </row>
    <row r="421" spans="2:8" ht="12">
      <c r="B421" s="277"/>
      <c r="C421" s="277"/>
      <c r="D421" s="277"/>
      <c r="E421" s="278"/>
      <c r="F421" s="277"/>
      <c r="G421" s="277"/>
      <c r="H421" s="277"/>
    </row>
    <row r="422" spans="2:8" ht="12">
      <c r="B422" s="277"/>
      <c r="C422" s="277"/>
      <c r="D422" s="277"/>
      <c r="E422" s="278"/>
      <c r="F422" s="277"/>
      <c r="G422" s="277"/>
      <c r="H422" s="277"/>
    </row>
    <row r="423" spans="2:8" ht="12">
      <c r="B423" s="277"/>
      <c r="C423" s="277"/>
      <c r="D423" s="277"/>
      <c r="E423" s="278"/>
      <c r="F423" s="277"/>
      <c r="G423" s="277"/>
      <c r="H423" s="277"/>
    </row>
    <row r="424" spans="2:8" ht="12">
      <c r="B424" s="277"/>
      <c r="C424" s="277"/>
      <c r="D424" s="277"/>
      <c r="E424" s="278"/>
      <c r="F424" s="277"/>
      <c r="G424" s="277"/>
      <c r="H424" s="277"/>
    </row>
    <row r="425" spans="2:8" ht="12">
      <c r="B425" s="277"/>
      <c r="C425" s="277"/>
      <c r="D425" s="277"/>
      <c r="E425" s="278"/>
      <c r="F425" s="277"/>
      <c r="G425" s="277"/>
      <c r="H425" s="277"/>
    </row>
    <row r="426" spans="2:8" ht="12">
      <c r="B426" s="277"/>
      <c r="C426" s="277"/>
      <c r="D426" s="277"/>
      <c r="E426" s="278"/>
      <c r="F426" s="277"/>
      <c r="G426" s="277"/>
      <c r="H426" s="277"/>
    </row>
    <row r="427" spans="2:8" ht="12">
      <c r="B427" s="277"/>
      <c r="C427" s="277"/>
      <c r="D427" s="277"/>
      <c r="E427" s="278"/>
      <c r="F427" s="277"/>
      <c r="G427" s="277"/>
      <c r="H427" s="277"/>
    </row>
    <row r="428" spans="2:8" ht="12">
      <c r="B428" s="277"/>
      <c r="C428" s="277"/>
      <c r="D428" s="277"/>
      <c r="E428" s="278"/>
      <c r="F428" s="277"/>
      <c r="G428" s="277"/>
      <c r="H428" s="277"/>
    </row>
    <row r="429" spans="2:8" ht="12">
      <c r="B429" s="277"/>
      <c r="C429" s="277"/>
      <c r="D429" s="277"/>
      <c r="E429" s="278"/>
      <c r="F429" s="277"/>
      <c r="G429" s="277"/>
      <c r="H429" s="277"/>
    </row>
    <row r="430" spans="2:8" ht="12">
      <c r="B430" s="277"/>
      <c r="C430" s="277"/>
      <c r="D430" s="277"/>
      <c r="E430" s="278"/>
      <c r="F430" s="277"/>
      <c r="G430" s="277"/>
      <c r="H430" s="277"/>
    </row>
    <row r="431" spans="2:8" ht="12">
      <c r="B431" s="277"/>
      <c r="C431" s="277"/>
      <c r="D431" s="277"/>
      <c r="E431" s="278"/>
      <c r="F431" s="277"/>
      <c r="G431" s="277"/>
      <c r="H431" s="277"/>
    </row>
    <row r="432" spans="2:8" ht="12">
      <c r="B432" s="277"/>
      <c r="C432" s="277"/>
      <c r="D432" s="277"/>
      <c r="E432" s="278"/>
      <c r="F432" s="277"/>
      <c r="G432" s="277"/>
      <c r="H432" s="277"/>
    </row>
    <row r="433" spans="2:8" ht="12">
      <c r="B433" s="277"/>
      <c r="C433" s="277"/>
      <c r="D433" s="277"/>
      <c r="E433" s="278"/>
      <c r="F433" s="277"/>
      <c r="G433" s="277"/>
      <c r="H433" s="277"/>
    </row>
    <row r="434" spans="2:8" ht="12">
      <c r="B434" s="277"/>
      <c r="C434" s="277"/>
      <c r="D434" s="277"/>
      <c r="E434" s="278"/>
      <c r="F434" s="277"/>
      <c r="G434" s="277"/>
      <c r="H434" s="277"/>
    </row>
    <row r="435" spans="2:8" ht="12">
      <c r="B435" s="277"/>
      <c r="C435" s="277"/>
      <c r="D435" s="277"/>
      <c r="E435" s="278"/>
      <c r="F435" s="277"/>
      <c r="G435" s="277"/>
      <c r="H435" s="277"/>
    </row>
    <row r="436" spans="2:8" ht="12">
      <c r="B436" s="277"/>
      <c r="C436" s="277"/>
      <c r="D436" s="277"/>
      <c r="E436" s="278"/>
      <c r="F436" s="277"/>
      <c r="G436" s="277"/>
      <c r="H436" s="277"/>
    </row>
    <row r="437" spans="2:8" ht="12">
      <c r="B437" s="277"/>
      <c r="C437" s="277"/>
      <c r="D437" s="277"/>
      <c r="E437" s="278"/>
      <c r="F437" s="277"/>
      <c r="G437" s="277"/>
      <c r="H437" s="277"/>
    </row>
    <row r="438" spans="2:8" ht="12">
      <c r="B438" s="277"/>
      <c r="C438" s="277"/>
      <c r="D438" s="277"/>
      <c r="E438" s="278"/>
      <c r="F438" s="277"/>
      <c r="G438" s="277"/>
      <c r="H438" s="277"/>
    </row>
    <row r="439" spans="2:8" ht="12">
      <c r="B439" s="277"/>
      <c r="C439" s="277"/>
      <c r="D439" s="277"/>
      <c r="E439" s="278"/>
      <c r="F439" s="277"/>
      <c r="G439" s="277"/>
      <c r="H439" s="277"/>
    </row>
    <row r="440" spans="2:8" ht="12">
      <c r="B440" s="277"/>
      <c r="C440" s="277"/>
      <c r="D440" s="277"/>
      <c r="E440" s="278"/>
      <c r="F440" s="277"/>
      <c r="G440" s="277"/>
      <c r="H440" s="277"/>
    </row>
    <row r="441" spans="2:8" ht="12">
      <c r="B441" s="277"/>
      <c r="C441" s="277"/>
      <c r="D441" s="277"/>
      <c r="E441" s="278"/>
      <c r="F441" s="277"/>
      <c r="G441" s="277"/>
      <c r="H441" s="277"/>
    </row>
    <row r="442" spans="2:8" ht="12">
      <c r="B442" s="277"/>
      <c r="C442" s="277"/>
      <c r="D442" s="277"/>
      <c r="E442" s="278"/>
      <c r="F442" s="277"/>
      <c r="G442" s="277"/>
      <c r="H442" s="277"/>
    </row>
    <row r="443" spans="2:8" ht="12">
      <c r="B443" s="277"/>
      <c r="C443" s="277"/>
      <c r="D443" s="277"/>
      <c r="E443" s="278"/>
      <c r="F443" s="277"/>
      <c r="G443" s="277"/>
      <c r="H443" s="277"/>
    </row>
    <row r="444" spans="2:8" ht="12">
      <c r="B444" s="277"/>
      <c r="C444" s="277"/>
      <c r="D444" s="277"/>
      <c r="E444" s="278"/>
      <c r="F444" s="277"/>
      <c r="G444" s="277"/>
      <c r="H444" s="277"/>
    </row>
    <row r="445" spans="2:8" ht="12">
      <c r="B445" s="277"/>
      <c r="C445" s="277"/>
      <c r="D445" s="277"/>
      <c r="E445" s="278"/>
      <c r="F445" s="277"/>
      <c r="G445" s="277"/>
      <c r="H445" s="277"/>
    </row>
    <row r="446" spans="2:8" ht="12">
      <c r="B446" s="277"/>
      <c r="C446" s="277"/>
      <c r="D446" s="277"/>
      <c r="E446" s="278"/>
      <c r="F446" s="277"/>
      <c r="G446" s="277"/>
      <c r="H446" s="277"/>
    </row>
    <row r="447" spans="2:8" ht="12">
      <c r="B447" s="277"/>
      <c r="C447" s="277"/>
      <c r="D447" s="277"/>
      <c r="E447" s="278"/>
      <c r="F447" s="277"/>
      <c r="G447" s="277"/>
      <c r="H447" s="277"/>
    </row>
    <row r="448" spans="2:8" ht="12">
      <c r="B448" s="277"/>
      <c r="C448" s="277"/>
      <c r="D448" s="277"/>
      <c r="E448" s="278"/>
      <c r="F448" s="277"/>
      <c r="G448" s="277"/>
      <c r="H448" s="277"/>
    </row>
    <row r="449" spans="2:8" ht="12">
      <c r="B449" s="277"/>
      <c r="C449" s="277"/>
      <c r="D449" s="277"/>
      <c r="E449" s="278"/>
      <c r="F449" s="277"/>
      <c r="G449" s="277"/>
      <c r="H449" s="277"/>
    </row>
    <row r="450" spans="2:8" ht="12">
      <c r="B450" s="277"/>
      <c r="C450" s="277"/>
      <c r="D450" s="277"/>
      <c r="E450" s="278"/>
      <c r="F450" s="277"/>
      <c r="G450" s="277"/>
      <c r="H450" s="277"/>
    </row>
    <row r="451" spans="2:8" ht="12">
      <c r="B451" s="277"/>
      <c r="C451" s="277"/>
      <c r="D451" s="277"/>
      <c r="E451" s="278"/>
      <c r="F451" s="277"/>
      <c r="G451" s="277"/>
      <c r="H451" s="277"/>
    </row>
    <row r="452" spans="2:8" ht="12">
      <c r="B452" s="277"/>
      <c r="C452" s="277"/>
      <c r="D452" s="277"/>
      <c r="E452" s="278"/>
      <c r="F452" s="277"/>
      <c r="G452" s="277"/>
      <c r="H452" s="277"/>
    </row>
    <row r="453" spans="2:8" ht="12">
      <c r="B453" s="277"/>
      <c r="C453" s="277"/>
      <c r="D453" s="277"/>
      <c r="E453" s="278"/>
      <c r="F453" s="277"/>
      <c r="G453" s="277"/>
      <c r="H453" s="277"/>
    </row>
    <row r="454" spans="2:8" ht="12">
      <c r="B454" s="277"/>
      <c r="C454" s="277"/>
      <c r="D454" s="277"/>
      <c r="E454" s="278"/>
      <c r="F454" s="277"/>
      <c r="G454" s="277"/>
      <c r="H454" s="277"/>
    </row>
    <row r="455" spans="2:8" ht="12">
      <c r="B455" s="277"/>
      <c r="C455" s="277"/>
      <c r="D455" s="277"/>
      <c r="E455" s="278"/>
      <c r="F455" s="277"/>
      <c r="G455" s="277"/>
      <c r="H455" s="277"/>
    </row>
    <row r="456" spans="2:8" ht="12">
      <c r="B456" s="277"/>
      <c r="C456" s="277"/>
      <c r="D456" s="277"/>
      <c r="E456" s="278"/>
      <c r="F456" s="277"/>
      <c r="G456" s="277"/>
      <c r="H456" s="277"/>
    </row>
    <row r="457" spans="2:8" ht="12">
      <c r="B457" s="277"/>
      <c r="C457" s="277"/>
      <c r="D457" s="277"/>
      <c r="E457" s="278"/>
      <c r="F457" s="277"/>
      <c r="G457" s="277"/>
      <c r="H457" s="277"/>
    </row>
    <row r="458" spans="2:8" ht="12">
      <c r="B458" s="277"/>
      <c r="C458" s="277"/>
      <c r="D458" s="277"/>
      <c r="E458" s="278"/>
      <c r="F458" s="277"/>
      <c r="G458" s="277"/>
      <c r="H458" s="277"/>
    </row>
    <row r="459" spans="2:8" ht="12">
      <c r="B459" s="277"/>
      <c r="C459" s="277"/>
      <c r="D459" s="277"/>
      <c r="E459" s="278"/>
      <c r="F459" s="277"/>
      <c r="G459" s="277"/>
      <c r="H459" s="277"/>
    </row>
    <row r="460" spans="2:8" ht="12">
      <c r="B460" s="277"/>
      <c r="C460" s="277"/>
      <c r="D460" s="277"/>
      <c r="E460" s="278"/>
      <c r="F460" s="277"/>
      <c r="G460" s="277"/>
      <c r="H460" s="277"/>
    </row>
    <row r="461" spans="2:8" ht="12">
      <c r="B461" s="277"/>
      <c r="C461" s="277"/>
      <c r="D461" s="277"/>
      <c r="E461" s="278"/>
      <c r="F461" s="277"/>
      <c r="G461" s="277"/>
      <c r="H461" s="277"/>
    </row>
    <row r="462" spans="2:8" ht="12">
      <c r="B462" s="277"/>
      <c r="C462" s="277"/>
      <c r="D462" s="277"/>
      <c r="E462" s="278"/>
      <c r="F462" s="277"/>
      <c r="G462" s="277"/>
      <c r="H462" s="277"/>
    </row>
    <row r="463" spans="2:8" ht="12">
      <c r="B463" s="277"/>
      <c r="C463" s="277"/>
      <c r="D463" s="277"/>
      <c r="E463" s="278"/>
      <c r="F463" s="277"/>
      <c r="G463" s="277"/>
      <c r="H463" s="277"/>
    </row>
    <row r="464" spans="2:8" ht="12">
      <c r="B464" s="277"/>
      <c r="C464" s="277"/>
      <c r="D464" s="277"/>
      <c r="E464" s="278"/>
      <c r="F464" s="277"/>
      <c r="G464" s="277"/>
      <c r="H464" s="277"/>
    </row>
    <row r="465" spans="2:8" ht="12">
      <c r="B465" s="277"/>
      <c r="C465" s="277"/>
      <c r="D465" s="277"/>
      <c r="E465" s="278"/>
      <c r="F465" s="277"/>
      <c r="G465" s="277"/>
      <c r="H465" s="277"/>
    </row>
    <row r="466" spans="2:8" ht="12">
      <c r="B466" s="277"/>
      <c r="C466" s="277"/>
      <c r="D466" s="277"/>
      <c r="E466" s="278"/>
      <c r="F466" s="277"/>
      <c r="G466" s="277"/>
      <c r="H466" s="277"/>
    </row>
    <row r="467" spans="2:8" ht="12">
      <c r="B467" s="277"/>
      <c r="C467" s="277"/>
      <c r="D467" s="277"/>
      <c r="E467" s="278"/>
      <c r="F467" s="277"/>
      <c r="G467" s="277"/>
      <c r="H467" s="277"/>
    </row>
    <row r="468" spans="2:8" ht="12">
      <c r="B468" s="277"/>
      <c r="C468" s="277"/>
      <c r="D468" s="277"/>
      <c r="E468" s="278"/>
      <c r="F468" s="277"/>
      <c r="G468" s="277"/>
      <c r="H468" s="277"/>
    </row>
    <row r="469" spans="2:8" ht="12">
      <c r="B469" s="277"/>
      <c r="C469" s="277"/>
      <c r="D469" s="277"/>
      <c r="E469" s="278"/>
      <c r="F469" s="277"/>
      <c r="G469" s="277"/>
      <c r="H469" s="277"/>
    </row>
    <row r="470" spans="2:8" ht="12">
      <c r="B470" s="277"/>
      <c r="C470" s="277"/>
      <c r="D470" s="277"/>
      <c r="E470" s="278"/>
      <c r="F470" s="277"/>
      <c r="G470" s="277"/>
      <c r="H470" s="277"/>
    </row>
    <row r="471" spans="2:8" ht="12">
      <c r="B471" s="277"/>
      <c r="C471" s="277"/>
      <c r="D471" s="277"/>
      <c r="E471" s="278"/>
      <c r="F471" s="277"/>
      <c r="G471" s="277"/>
      <c r="H471" s="277"/>
    </row>
    <row r="472" spans="2:8" ht="12">
      <c r="B472" s="277"/>
      <c r="C472" s="277"/>
      <c r="D472" s="277"/>
      <c r="E472" s="278"/>
      <c r="F472" s="277"/>
      <c r="G472" s="277"/>
      <c r="H472" s="277"/>
    </row>
    <row r="473" spans="2:8" ht="12">
      <c r="B473" s="277"/>
      <c r="C473" s="277"/>
      <c r="D473" s="277"/>
      <c r="E473" s="278"/>
      <c r="F473" s="277"/>
      <c r="G473" s="277"/>
      <c r="H473" s="277"/>
    </row>
    <row r="474" spans="2:8" ht="12">
      <c r="B474" s="277"/>
      <c r="C474" s="277"/>
      <c r="D474" s="277"/>
      <c r="E474" s="278"/>
      <c r="F474" s="277"/>
      <c r="G474" s="277"/>
      <c r="H474" s="277"/>
    </row>
    <row r="475" spans="2:8" ht="12">
      <c r="B475" s="277"/>
      <c r="C475" s="277"/>
      <c r="D475" s="277"/>
      <c r="E475" s="278"/>
      <c r="F475" s="277"/>
      <c r="G475" s="277"/>
      <c r="H475" s="277"/>
    </row>
    <row r="476" spans="2:8" ht="12">
      <c r="B476" s="277"/>
      <c r="C476" s="277"/>
      <c r="D476" s="277"/>
      <c r="E476" s="278"/>
      <c r="F476" s="277"/>
      <c r="G476" s="277"/>
      <c r="H476" s="277"/>
    </row>
    <row r="477" spans="2:8" ht="12">
      <c r="B477" s="277"/>
      <c r="C477" s="277"/>
      <c r="D477" s="277"/>
      <c r="E477" s="278"/>
      <c r="F477" s="277"/>
      <c r="G477" s="277"/>
      <c r="H477" s="277"/>
    </row>
    <row r="478" spans="2:8" ht="12">
      <c r="B478" s="277"/>
      <c r="C478" s="277"/>
      <c r="D478" s="277"/>
      <c r="E478" s="278"/>
      <c r="F478" s="277"/>
      <c r="G478" s="277"/>
      <c r="H478" s="277"/>
    </row>
    <row r="479" spans="2:8" ht="12">
      <c r="B479" s="277"/>
      <c r="C479" s="277"/>
      <c r="D479" s="277"/>
      <c r="E479" s="278"/>
      <c r="F479" s="277"/>
      <c r="G479" s="277"/>
      <c r="H479" s="277"/>
    </row>
    <row r="480" spans="2:8" ht="12">
      <c r="B480" s="277"/>
      <c r="C480" s="277"/>
      <c r="D480" s="277"/>
      <c r="E480" s="278"/>
      <c r="F480" s="277"/>
      <c r="G480" s="277"/>
      <c r="H480" s="277"/>
    </row>
    <row r="481" spans="2:8" ht="12">
      <c r="B481" s="277"/>
      <c r="C481" s="277"/>
      <c r="D481" s="277"/>
      <c r="E481" s="278"/>
      <c r="F481" s="277"/>
      <c r="G481" s="277"/>
      <c r="H481" s="277"/>
    </row>
    <row r="482" spans="2:8" ht="12">
      <c r="B482" s="277"/>
      <c r="C482" s="277"/>
      <c r="D482" s="277"/>
      <c r="E482" s="278"/>
      <c r="F482" s="277"/>
      <c r="G482" s="277"/>
      <c r="H482" s="277"/>
    </row>
    <row r="483" spans="2:8" ht="12">
      <c r="B483" s="277"/>
      <c r="C483" s="277"/>
      <c r="D483" s="277"/>
      <c r="E483" s="278"/>
      <c r="F483" s="277"/>
      <c r="G483" s="277"/>
      <c r="H483" s="277"/>
    </row>
    <row r="484" spans="2:8" ht="12">
      <c r="B484" s="277"/>
      <c r="C484" s="277"/>
      <c r="D484" s="277"/>
      <c r="E484" s="278"/>
      <c r="F484" s="277"/>
      <c r="G484" s="277"/>
      <c r="H484" s="277"/>
    </row>
    <row r="485" spans="2:8" ht="12">
      <c r="B485" s="277"/>
      <c r="C485" s="277"/>
      <c r="D485" s="277"/>
      <c r="E485" s="278"/>
      <c r="F485" s="277"/>
      <c r="G485" s="277"/>
      <c r="H485" s="277"/>
    </row>
    <row r="486" spans="2:8" ht="12">
      <c r="B486" s="277"/>
      <c r="C486" s="277"/>
      <c r="D486" s="277"/>
      <c r="E486" s="278"/>
      <c r="F486" s="277"/>
      <c r="G486" s="277"/>
      <c r="H486" s="277"/>
    </row>
    <row r="487" spans="2:8" ht="12">
      <c r="B487" s="277"/>
      <c r="C487" s="277"/>
      <c r="D487" s="277"/>
      <c r="E487" s="278"/>
      <c r="F487" s="277"/>
      <c r="G487" s="277"/>
      <c r="H487" s="277"/>
    </row>
    <row r="488" spans="2:8" ht="12">
      <c r="B488" s="277"/>
      <c r="C488" s="277"/>
      <c r="D488" s="277"/>
      <c r="E488" s="278"/>
      <c r="F488" s="277"/>
      <c r="G488" s="277"/>
      <c r="H488" s="277"/>
    </row>
    <row r="489" spans="2:8" ht="12">
      <c r="B489" s="277"/>
      <c r="C489" s="277"/>
      <c r="D489" s="277"/>
      <c r="E489" s="278"/>
      <c r="F489" s="277"/>
      <c r="G489" s="277"/>
      <c r="H489" s="277"/>
    </row>
    <row r="490" spans="2:8" ht="12">
      <c r="B490" s="277"/>
      <c r="C490" s="277"/>
      <c r="D490" s="277"/>
      <c r="E490" s="278"/>
      <c r="F490" s="277"/>
      <c r="G490" s="277"/>
      <c r="H490" s="277"/>
    </row>
    <row r="491" spans="2:8" ht="12">
      <c r="B491" s="277"/>
      <c r="C491" s="277"/>
      <c r="D491" s="277"/>
      <c r="E491" s="278"/>
      <c r="F491" s="277"/>
      <c r="G491" s="277"/>
      <c r="H491" s="277"/>
    </row>
    <row r="492" spans="2:8" ht="12">
      <c r="B492" s="277"/>
      <c r="C492" s="277"/>
      <c r="D492" s="277"/>
      <c r="E492" s="278"/>
      <c r="F492" s="277"/>
      <c r="G492" s="277"/>
      <c r="H492" s="277"/>
    </row>
    <row r="493" spans="2:8" ht="12">
      <c r="B493" s="277"/>
      <c r="C493" s="277"/>
      <c r="D493" s="277"/>
      <c r="E493" s="278"/>
      <c r="F493" s="277"/>
      <c r="G493" s="277"/>
      <c r="H493" s="277"/>
    </row>
    <row r="494" spans="2:8" ht="12">
      <c r="B494" s="277"/>
      <c r="C494" s="277"/>
      <c r="D494" s="277"/>
      <c r="E494" s="278"/>
      <c r="F494" s="277"/>
      <c r="G494" s="277"/>
      <c r="H494" s="277"/>
    </row>
    <row r="495" spans="2:8" ht="12">
      <c r="B495" s="277"/>
      <c r="C495" s="277"/>
      <c r="D495" s="277"/>
      <c r="E495" s="278"/>
      <c r="F495" s="277"/>
      <c r="G495" s="277"/>
      <c r="H495" s="277"/>
    </row>
    <row r="496" spans="2:8" ht="12">
      <c r="B496" s="277"/>
      <c r="C496" s="277"/>
      <c r="D496" s="277"/>
      <c r="E496" s="278"/>
      <c r="F496" s="277"/>
      <c r="G496" s="277"/>
      <c r="H496" s="277"/>
    </row>
    <row r="497" spans="2:8" ht="12">
      <c r="B497" s="277"/>
      <c r="C497" s="277"/>
      <c r="D497" s="277"/>
      <c r="E497" s="278"/>
      <c r="F497" s="277"/>
      <c r="G497" s="277"/>
      <c r="H497" s="277"/>
    </row>
    <row r="498" spans="2:8" ht="12">
      <c r="B498" s="277"/>
      <c r="C498" s="277"/>
      <c r="D498" s="277"/>
      <c r="E498" s="278"/>
      <c r="F498" s="277"/>
      <c r="G498" s="277"/>
      <c r="H498" s="277"/>
    </row>
    <row r="499" spans="2:8" ht="12">
      <c r="B499" s="277"/>
      <c r="C499" s="277"/>
      <c r="D499" s="277"/>
      <c r="E499" s="278"/>
      <c r="F499" s="277"/>
      <c r="G499" s="277"/>
      <c r="H499" s="277"/>
    </row>
    <row r="500" spans="2:8" ht="12">
      <c r="B500" s="277"/>
      <c r="C500" s="277"/>
      <c r="D500" s="277"/>
      <c r="E500" s="278"/>
      <c r="F500" s="277"/>
      <c r="G500" s="277"/>
      <c r="H500" s="277"/>
    </row>
    <row r="501" spans="2:8" ht="12">
      <c r="B501" s="277"/>
      <c r="C501" s="277"/>
      <c r="D501" s="277"/>
      <c r="E501" s="278"/>
      <c r="F501" s="277"/>
      <c r="G501" s="277"/>
      <c r="H501" s="277"/>
    </row>
    <row r="502" spans="2:8" ht="12">
      <c r="B502" s="277"/>
      <c r="C502" s="277"/>
      <c r="D502" s="277"/>
      <c r="E502" s="278"/>
      <c r="F502" s="277"/>
      <c r="G502" s="277"/>
      <c r="H502" s="277"/>
    </row>
    <row r="503" spans="2:8" ht="12">
      <c r="B503" s="277"/>
      <c r="C503" s="277"/>
      <c r="D503" s="277"/>
      <c r="E503" s="278"/>
      <c r="F503" s="277"/>
      <c r="G503" s="277"/>
      <c r="H503" s="277"/>
    </row>
    <row r="504" spans="2:8" ht="12">
      <c r="B504" s="277"/>
      <c r="C504" s="277"/>
      <c r="D504" s="277"/>
      <c r="E504" s="278"/>
      <c r="F504" s="277"/>
      <c r="G504" s="277"/>
      <c r="H504" s="277"/>
    </row>
    <row r="505" spans="2:8" ht="12">
      <c r="B505" s="277"/>
      <c r="C505" s="277"/>
      <c r="D505" s="277"/>
      <c r="E505" s="278"/>
      <c r="F505" s="277"/>
      <c r="G505" s="277"/>
      <c r="H505" s="277"/>
    </row>
    <row r="506" spans="2:8" ht="12">
      <c r="B506" s="277"/>
      <c r="C506" s="277"/>
      <c r="D506" s="277"/>
      <c r="E506" s="278"/>
      <c r="F506" s="277"/>
      <c r="G506" s="277"/>
      <c r="H506" s="277"/>
    </row>
    <row r="507" spans="2:8" ht="12">
      <c r="B507" s="277"/>
      <c r="C507" s="277"/>
      <c r="D507" s="277"/>
      <c r="E507" s="278"/>
      <c r="F507" s="277"/>
      <c r="G507" s="277"/>
      <c r="H507" s="277"/>
    </row>
    <row r="508" spans="2:8" ht="12">
      <c r="B508" s="277"/>
      <c r="C508" s="277"/>
      <c r="D508" s="277"/>
      <c r="E508" s="278"/>
      <c r="F508" s="277"/>
      <c r="G508" s="277"/>
      <c r="H508" s="277"/>
    </row>
    <row r="509" spans="2:8" ht="12">
      <c r="B509" s="277"/>
      <c r="C509" s="277"/>
      <c r="D509" s="277"/>
      <c r="E509" s="278"/>
      <c r="F509" s="277"/>
      <c r="G509" s="277"/>
      <c r="H509" s="277"/>
    </row>
    <row r="510" spans="2:8" ht="12">
      <c r="B510" s="277"/>
      <c r="C510" s="277"/>
      <c r="D510" s="277"/>
      <c r="E510" s="278"/>
      <c r="F510" s="277"/>
      <c r="G510" s="277"/>
      <c r="H510" s="277"/>
    </row>
    <row r="511" spans="2:8" ht="12">
      <c r="B511" s="277"/>
      <c r="C511" s="277"/>
      <c r="D511" s="277"/>
      <c r="E511" s="278"/>
      <c r="F511" s="277"/>
      <c r="G511" s="277"/>
      <c r="H511" s="277"/>
    </row>
    <row r="512" spans="2:8" ht="12">
      <c r="B512" s="277"/>
      <c r="C512" s="277"/>
      <c r="D512" s="277"/>
      <c r="E512" s="278"/>
      <c r="F512" s="277"/>
      <c r="G512" s="277"/>
      <c r="H512" s="277"/>
    </row>
    <row r="513" spans="2:8" ht="12">
      <c r="B513" s="277"/>
      <c r="C513" s="277"/>
      <c r="D513" s="277"/>
      <c r="E513" s="278"/>
      <c r="F513" s="277"/>
      <c r="G513" s="277"/>
      <c r="H513" s="277"/>
    </row>
    <row r="514" spans="2:8" ht="12">
      <c r="B514" s="277"/>
      <c r="C514" s="277"/>
      <c r="D514" s="277"/>
      <c r="E514" s="278"/>
      <c r="F514" s="277"/>
      <c r="G514" s="277"/>
      <c r="H514" s="277"/>
    </row>
    <row r="515" spans="2:8" ht="12">
      <c r="B515" s="277"/>
      <c r="C515" s="277"/>
      <c r="D515" s="277"/>
      <c r="E515" s="278"/>
      <c r="F515" s="277"/>
      <c r="G515" s="277"/>
      <c r="H515" s="277"/>
    </row>
    <row r="516" spans="2:8" ht="12">
      <c r="B516" s="277"/>
      <c r="C516" s="277"/>
      <c r="D516" s="277"/>
      <c r="E516" s="278"/>
      <c r="F516" s="277"/>
      <c r="G516" s="277"/>
      <c r="H516" s="277"/>
    </row>
    <row r="517" spans="2:8" ht="12">
      <c r="B517" s="277"/>
      <c r="C517" s="277"/>
      <c r="D517" s="277"/>
      <c r="E517" s="278"/>
      <c r="F517" s="277"/>
      <c r="G517" s="277"/>
      <c r="H517" s="277"/>
    </row>
    <row r="518" spans="2:8" ht="12">
      <c r="B518" s="277"/>
      <c r="C518" s="277"/>
      <c r="D518" s="277"/>
      <c r="E518" s="278"/>
      <c r="F518" s="277"/>
      <c r="G518" s="277"/>
      <c r="H518" s="277"/>
    </row>
    <row r="519" spans="2:8" ht="12">
      <c r="B519" s="277"/>
      <c r="C519" s="277"/>
      <c r="D519" s="277"/>
      <c r="E519" s="278"/>
      <c r="F519" s="277"/>
      <c r="G519" s="277"/>
      <c r="H519" s="277"/>
    </row>
    <row r="520" spans="2:8" ht="12">
      <c r="B520" s="277"/>
      <c r="C520" s="277"/>
      <c r="D520" s="277"/>
      <c r="E520" s="278"/>
      <c r="F520" s="277"/>
      <c r="G520" s="277"/>
      <c r="H520" s="277"/>
    </row>
    <row r="521" spans="2:8" ht="12">
      <c r="B521" s="277"/>
      <c r="C521" s="277"/>
      <c r="D521" s="277"/>
      <c r="E521" s="278"/>
      <c r="F521" s="277"/>
      <c r="G521" s="277"/>
      <c r="H521" s="277"/>
    </row>
    <row r="522" spans="2:8" ht="12">
      <c r="B522" s="277"/>
      <c r="C522" s="277"/>
      <c r="D522" s="277"/>
      <c r="E522" s="278"/>
      <c r="F522" s="277"/>
      <c r="G522" s="277"/>
      <c r="H522" s="277"/>
    </row>
    <row r="523" spans="2:8" ht="12">
      <c r="B523" s="277"/>
      <c r="C523" s="277"/>
      <c r="D523" s="277"/>
      <c r="E523" s="278"/>
      <c r="F523" s="277"/>
      <c r="G523" s="277"/>
      <c r="H523" s="277"/>
    </row>
    <row r="524" spans="2:8" ht="12">
      <c r="B524" s="277"/>
      <c r="C524" s="277"/>
      <c r="D524" s="277"/>
      <c r="E524" s="278"/>
      <c r="F524" s="277"/>
      <c r="G524" s="277"/>
      <c r="H524" s="277"/>
    </row>
    <row r="525" spans="2:8" ht="12">
      <c r="B525" s="277"/>
      <c r="C525" s="277"/>
      <c r="D525" s="277"/>
      <c r="E525" s="278"/>
      <c r="F525" s="277"/>
      <c r="G525" s="277"/>
      <c r="H525" s="277"/>
    </row>
    <row r="526" spans="2:8" ht="12">
      <c r="B526" s="277"/>
      <c r="C526" s="277"/>
      <c r="D526" s="277"/>
      <c r="E526" s="278"/>
      <c r="F526" s="277"/>
      <c r="G526" s="277"/>
      <c r="H526" s="277"/>
    </row>
    <row r="527" spans="2:8" ht="12">
      <c r="B527" s="277"/>
      <c r="C527" s="277"/>
      <c r="D527" s="277"/>
      <c r="E527" s="278"/>
      <c r="F527" s="277"/>
      <c r="G527" s="277"/>
      <c r="H527" s="277"/>
    </row>
    <row r="528" spans="2:8" ht="12">
      <c r="B528" s="277"/>
      <c r="C528" s="277"/>
      <c r="D528" s="277"/>
      <c r="E528" s="278"/>
      <c r="F528" s="277"/>
      <c r="G528" s="277"/>
      <c r="H528" s="277"/>
    </row>
    <row r="529" spans="2:8" ht="12">
      <c r="B529" s="277"/>
      <c r="C529" s="277"/>
      <c r="D529" s="277"/>
      <c r="E529" s="278"/>
      <c r="F529" s="277"/>
      <c r="G529" s="277"/>
      <c r="H529" s="277"/>
    </row>
    <row r="530" spans="2:8" ht="12">
      <c r="B530" s="277"/>
      <c r="C530" s="277"/>
      <c r="D530" s="277"/>
      <c r="E530" s="278"/>
      <c r="F530" s="277"/>
      <c r="G530" s="277"/>
      <c r="H530" s="277"/>
    </row>
    <row r="531" spans="2:8" ht="12">
      <c r="B531" s="277"/>
      <c r="C531" s="277"/>
      <c r="D531" s="277"/>
      <c r="E531" s="278"/>
      <c r="F531" s="277"/>
      <c r="G531" s="277"/>
      <c r="H531" s="277"/>
    </row>
    <row r="532" spans="2:8" ht="12">
      <c r="B532" s="277"/>
      <c r="C532" s="277"/>
      <c r="D532" s="277"/>
      <c r="E532" s="278"/>
      <c r="F532" s="277"/>
      <c r="G532" s="277"/>
      <c r="H532" s="277"/>
    </row>
    <row r="533" spans="2:8" ht="12">
      <c r="B533" s="277"/>
      <c r="C533" s="277"/>
      <c r="D533" s="277"/>
      <c r="E533" s="278"/>
      <c r="F533" s="277"/>
      <c r="G533" s="277"/>
      <c r="H533" s="277"/>
    </row>
    <row r="534" spans="2:8" ht="12">
      <c r="B534" s="277"/>
      <c r="C534" s="277"/>
      <c r="D534" s="277"/>
      <c r="E534" s="278"/>
      <c r="F534" s="277"/>
      <c r="G534" s="277"/>
      <c r="H534" s="277"/>
    </row>
    <row r="535" spans="2:8" ht="12">
      <c r="B535" s="277"/>
      <c r="C535" s="277"/>
      <c r="D535" s="277"/>
      <c r="E535" s="278"/>
      <c r="F535" s="277"/>
      <c r="G535" s="277"/>
      <c r="H535" s="277"/>
    </row>
    <row r="536" spans="2:8" ht="12">
      <c r="B536" s="277"/>
      <c r="C536" s="277"/>
      <c r="D536" s="277"/>
      <c r="E536" s="278"/>
      <c r="F536" s="277"/>
      <c r="G536" s="277"/>
      <c r="H536" s="277"/>
    </row>
    <row r="537" spans="2:8" ht="12">
      <c r="B537" s="277"/>
      <c r="C537" s="277"/>
      <c r="D537" s="277"/>
      <c r="E537" s="278"/>
      <c r="F537" s="277"/>
      <c r="G537" s="277"/>
      <c r="H537" s="277"/>
    </row>
    <row r="538" spans="2:8" ht="12">
      <c r="B538" s="277"/>
      <c r="C538" s="277"/>
      <c r="D538" s="277"/>
      <c r="E538" s="278"/>
      <c r="F538" s="277"/>
      <c r="G538" s="277"/>
      <c r="H538" s="277"/>
    </row>
    <row r="539" spans="2:8" ht="12">
      <c r="B539" s="277"/>
      <c r="C539" s="277"/>
      <c r="D539" s="277"/>
      <c r="E539" s="278"/>
      <c r="F539" s="277"/>
      <c r="G539" s="277"/>
      <c r="H539" s="277"/>
    </row>
    <row r="540" spans="2:8" ht="12">
      <c r="B540" s="277"/>
      <c r="C540" s="277"/>
      <c r="D540" s="277"/>
      <c r="E540" s="278"/>
      <c r="F540" s="277"/>
      <c r="G540" s="277"/>
      <c r="H540" s="277"/>
    </row>
    <row r="541" spans="2:8" ht="12">
      <c r="B541" s="277"/>
      <c r="C541" s="277"/>
      <c r="D541" s="277"/>
      <c r="E541" s="278"/>
      <c r="F541" s="277"/>
      <c r="G541" s="277"/>
      <c r="H541" s="277"/>
    </row>
    <row r="542" spans="2:8" ht="12">
      <c r="B542" s="277"/>
      <c r="C542" s="277"/>
      <c r="D542" s="277"/>
      <c r="E542" s="278"/>
      <c r="F542" s="277"/>
      <c r="G542" s="277"/>
      <c r="H542" s="277"/>
    </row>
    <row r="543" spans="2:8" ht="12">
      <c r="B543" s="277"/>
      <c r="C543" s="277"/>
      <c r="D543" s="277"/>
      <c r="E543" s="278"/>
      <c r="F543" s="277"/>
      <c r="G543" s="277"/>
      <c r="H543" s="277"/>
    </row>
    <row r="544" spans="2:8" ht="12">
      <c r="B544" s="277"/>
      <c r="C544" s="277"/>
      <c r="D544" s="277"/>
      <c r="E544" s="278"/>
      <c r="F544" s="277"/>
      <c r="G544" s="277"/>
      <c r="H544" s="277"/>
    </row>
    <row r="545" spans="2:8" ht="12">
      <c r="B545" s="277"/>
      <c r="C545" s="277"/>
      <c r="D545" s="277"/>
      <c r="E545" s="278"/>
      <c r="F545" s="277"/>
      <c r="G545" s="277"/>
      <c r="H545" s="277"/>
    </row>
    <row r="546" spans="2:8" ht="12">
      <c r="B546" s="277"/>
      <c r="C546" s="277"/>
      <c r="D546" s="277"/>
      <c r="E546" s="278"/>
      <c r="F546" s="277"/>
      <c r="G546" s="277"/>
      <c r="H546" s="277"/>
    </row>
    <row r="547" spans="2:8" ht="12">
      <c r="B547" s="277"/>
      <c r="C547" s="277"/>
      <c r="D547" s="277"/>
      <c r="E547" s="278"/>
      <c r="F547" s="277"/>
      <c r="G547" s="277"/>
      <c r="H547" s="277"/>
    </row>
    <row r="548" spans="2:8" ht="12">
      <c r="B548" s="277"/>
      <c r="C548" s="277"/>
      <c r="D548" s="277"/>
      <c r="E548" s="278"/>
      <c r="F548" s="277"/>
      <c r="G548" s="277"/>
      <c r="H548" s="277"/>
    </row>
    <row r="549" spans="2:8" ht="12">
      <c r="B549" s="277"/>
      <c r="C549" s="277"/>
      <c r="D549" s="277"/>
      <c r="E549" s="278"/>
      <c r="F549" s="277"/>
      <c r="G549" s="277"/>
      <c r="H549" s="277"/>
    </row>
    <row r="550" spans="2:8" ht="12">
      <c r="B550" s="277"/>
      <c r="C550" s="277"/>
      <c r="D550" s="277"/>
      <c r="E550" s="278"/>
      <c r="F550" s="277"/>
      <c r="G550" s="277"/>
      <c r="H550" s="277"/>
    </row>
    <row r="551" spans="2:8" ht="12">
      <c r="B551" s="277"/>
      <c r="C551" s="277"/>
      <c r="D551" s="277"/>
      <c r="E551" s="278"/>
      <c r="F551" s="277"/>
      <c r="G551" s="277"/>
      <c r="H551" s="277"/>
    </row>
    <row r="552" spans="2:8" ht="12">
      <c r="B552" s="277"/>
      <c r="C552" s="277"/>
      <c r="D552" s="277"/>
      <c r="E552" s="278"/>
      <c r="F552" s="277"/>
      <c r="G552" s="277"/>
      <c r="H552" s="277"/>
    </row>
    <row r="553" spans="2:8" ht="12">
      <c r="B553" s="277"/>
      <c r="C553" s="277"/>
      <c r="D553" s="277"/>
      <c r="E553" s="278"/>
      <c r="F553" s="277"/>
      <c r="G553" s="277"/>
      <c r="H553" s="277"/>
    </row>
    <row r="554" spans="2:8" ht="12">
      <c r="B554" s="277"/>
      <c r="C554" s="277"/>
      <c r="D554" s="277"/>
      <c r="E554" s="278"/>
      <c r="F554" s="277"/>
      <c r="G554" s="277"/>
      <c r="H554" s="277"/>
    </row>
    <row r="555" spans="2:8" ht="12">
      <c r="B555" s="277"/>
      <c r="C555" s="277"/>
      <c r="D555" s="277"/>
      <c r="E555" s="278"/>
      <c r="F555" s="277"/>
      <c r="G555" s="277"/>
      <c r="H555" s="277"/>
    </row>
    <row r="556" spans="2:8" ht="12">
      <c r="B556" s="277"/>
      <c r="C556" s="277"/>
      <c r="D556" s="277"/>
      <c r="E556" s="278"/>
      <c r="F556" s="277"/>
      <c r="G556" s="277"/>
      <c r="H556" s="277"/>
    </row>
    <row r="557" spans="2:8" ht="12">
      <c r="B557" s="277"/>
      <c r="C557" s="277"/>
      <c r="D557" s="277"/>
      <c r="E557" s="278"/>
      <c r="F557" s="277"/>
      <c r="G557" s="277"/>
      <c r="H557" s="277"/>
    </row>
    <row r="558" spans="2:8" ht="12">
      <c r="B558" s="277"/>
      <c r="C558" s="277"/>
      <c r="D558" s="277"/>
      <c r="E558" s="278"/>
      <c r="F558" s="277"/>
      <c r="G558" s="277"/>
      <c r="H558" s="277"/>
    </row>
    <row r="559" spans="2:8" ht="12">
      <c r="B559" s="277"/>
      <c r="C559" s="277"/>
      <c r="D559" s="277"/>
      <c r="E559" s="278"/>
      <c r="F559" s="277"/>
      <c r="G559" s="277"/>
      <c r="H559" s="277"/>
    </row>
    <row r="560" spans="2:8" ht="12">
      <c r="B560" s="277"/>
      <c r="C560" s="277"/>
      <c r="D560" s="277"/>
      <c r="E560" s="278"/>
      <c r="F560" s="277"/>
      <c r="G560" s="277"/>
      <c r="H560" s="277"/>
    </row>
    <row r="561" spans="2:8" ht="12">
      <c r="B561" s="277"/>
      <c r="C561" s="277"/>
      <c r="D561" s="277"/>
      <c r="E561" s="278"/>
      <c r="F561" s="277"/>
      <c r="G561" s="277"/>
      <c r="H561" s="277"/>
    </row>
    <row r="562" spans="2:8" ht="12">
      <c r="B562" s="277"/>
      <c r="C562" s="277"/>
      <c r="D562" s="277"/>
      <c r="E562" s="278"/>
      <c r="F562" s="277"/>
      <c r="G562" s="277"/>
      <c r="H562" s="277"/>
    </row>
    <row r="563" spans="2:8" ht="12">
      <c r="B563" s="277"/>
      <c r="C563" s="277"/>
      <c r="D563" s="277"/>
      <c r="E563" s="278"/>
      <c r="F563" s="277"/>
      <c r="G563" s="277"/>
      <c r="H563" s="277"/>
    </row>
    <row r="564" spans="2:8" ht="12">
      <c r="B564" s="277"/>
      <c r="C564" s="277"/>
      <c r="D564" s="277"/>
      <c r="E564" s="278"/>
      <c r="F564" s="277"/>
      <c r="G564" s="277"/>
      <c r="H564" s="277"/>
    </row>
    <row r="565" spans="2:8" ht="12">
      <c r="B565" s="277"/>
      <c r="C565" s="277"/>
      <c r="D565" s="277"/>
      <c r="E565" s="278"/>
      <c r="F565" s="277"/>
      <c r="G565" s="277"/>
      <c r="H565" s="277"/>
    </row>
    <row r="566" spans="2:8" ht="12">
      <c r="B566" s="277"/>
      <c r="C566" s="277"/>
      <c r="D566" s="277"/>
      <c r="E566" s="278"/>
      <c r="F566" s="277"/>
      <c r="G566" s="277"/>
      <c r="H566" s="277"/>
    </row>
    <row r="567" spans="2:8" ht="12">
      <c r="B567" s="277"/>
      <c r="C567" s="277"/>
      <c r="D567" s="277"/>
      <c r="E567" s="278"/>
      <c r="F567" s="277"/>
      <c r="G567" s="277"/>
      <c r="H567" s="277"/>
    </row>
    <row r="568" spans="2:8" ht="12">
      <c r="B568" s="277"/>
      <c r="C568" s="277"/>
      <c r="D568" s="277"/>
      <c r="E568" s="278"/>
      <c r="F568" s="277"/>
      <c r="G568" s="277"/>
      <c r="H568" s="277"/>
    </row>
    <row r="569" spans="2:8" ht="12">
      <c r="B569" s="277"/>
      <c r="C569" s="277"/>
      <c r="D569" s="277"/>
      <c r="E569" s="278"/>
      <c r="F569" s="277"/>
      <c r="G569" s="277"/>
      <c r="H569" s="277"/>
    </row>
    <row r="570" spans="2:8" ht="12">
      <c r="B570" s="277"/>
      <c r="C570" s="277"/>
      <c r="D570" s="277"/>
      <c r="E570" s="278"/>
      <c r="F570" s="277"/>
      <c r="G570" s="277"/>
      <c r="H570" s="277"/>
    </row>
    <row r="571" spans="2:8" ht="12">
      <c r="B571" s="277"/>
      <c r="C571" s="277"/>
      <c r="D571" s="277"/>
      <c r="E571" s="278"/>
      <c r="F571" s="277"/>
      <c r="G571" s="277"/>
      <c r="H571" s="277"/>
    </row>
    <row r="572" spans="2:8" ht="12">
      <c r="B572" s="277"/>
      <c r="C572" s="277"/>
      <c r="D572" s="277"/>
      <c r="E572" s="278"/>
      <c r="F572" s="277"/>
      <c r="G572" s="277"/>
      <c r="H572" s="277"/>
    </row>
    <row r="573" spans="2:8" ht="12">
      <c r="B573" s="277"/>
      <c r="C573" s="277"/>
      <c r="D573" s="277"/>
      <c r="E573" s="278"/>
      <c r="F573" s="277"/>
      <c r="G573" s="277"/>
      <c r="H573" s="277"/>
    </row>
    <row r="574" spans="2:8" ht="12">
      <c r="B574" s="277"/>
      <c r="C574" s="277"/>
      <c r="D574" s="277"/>
      <c r="E574" s="278"/>
      <c r="F574" s="277"/>
      <c r="G574" s="277"/>
      <c r="H574" s="277"/>
    </row>
    <row r="575" spans="2:8" ht="12">
      <c r="B575" s="277"/>
      <c r="C575" s="277"/>
      <c r="D575" s="277"/>
      <c r="E575" s="278"/>
      <c r="F575" s="277"/>
      <c r="G575" s="277"/>
      <c r="H575" s="277"/>
    </row>
    <row r="576" spans="2:8" ht="12">
      <c r="B576" s="277"/>
      <c r="C576" s="277"/>
      <c r="D576" s="277"/>
      <c r="E576" s="278"/>
      <c r="F576" s="277"/>
      <c r="G576" s="277"/>
      <c r="H576" s="277"/>
    </row>
    <row r="577" spans="2:8" ht="12">
      <c r="B577" s="277"/>
      <c r="C577" s="277"/>
      <c r="D577" s="277"/>
      <c r="E577" s="278"/>
      <c r="F577" s="277"/>
      <c r="G577" s="277"/>
      <c r="H577" s="277"/>
    </row>
    <row r="578" spans="2:8" ht="12">
      <c r="B578" s="277"/>
      <c r="C578" s="277"/>
      <c r="D578" s="277"/>
      <c r="E578" s="278"/>
      <c r="F578" s="277"/>
      <c r="G578" s="277"/>
      <c r="H578" s="277"/>
    </row>
    <row r="579" spans="2:8" ht="12">
      <c r="B579" s="277"/>
      <c r="C579" s="277"/>
      <c r="D579" s="277"/>
      <c r="E579" s="278"/>
      <c r="F579" s="277"/>
      <c r="G579" s="277"/>
      <c r="H579" s="277"/>
    </row>
    <row r="580" spans="2:8" ht="12">
      <c r="B580" s="277"/>
      <c r="C580" s="277"/>
      <c r="D580" s="277"/>
      <c r="E580" s="278"/>
      <c r="F580" s="277"/>
      <c r="G580" s="277"/>
      <c r="H580" s="277"/>
    </row>
    <row r="581" spans="2:8" ht="12">
      <c r="B581" s="277"/>
      <c r="C581" s="277"/>
      <c r="D581" s="277"/>
      <c r="E581" s="278"/>
      <c r="F581" s="277"/>
      <c r="G581" s="277"/>
      <c r="H581" s="277"/>
    </row>
    <row r="582" spans="2:8" ht="12">
      <c r="B582" s="277"/>
      <c r="C582" s="277"/>
      <c r="D582" s="277"/>
      <c r="E582" s="278"/>
      <c r="F582" s="277"/>
      <c r="G582" s="277"/>
      <c r="H582" s="277"/>
    </row>
    <row r="583" spans="2:8" ht="12">
      <c r="B583" s="277"/>
      <c r="C583" s="277"/>
      <c r="D583" s="277"/>
      <c r="E583" s="278"/>
      <c r="F583" s="277"/>
      <c r="G583" s="277"/>
      <c r="H583" s="277"/>
    </row>
    <row r="584" spans="2:8" ht="12">
      <c r="B584" s="277"/>
      <c r="C584" s="277"/>
      <c r="D584" s="277"/>
      <c r="E584" s="278"/>
      <c r="F584" s="277"/>
      <c r="G584" s="277"/>
      <c r="H584" s="277"/>
    </row>
    <row r="585" spans="2:8" ht="12">
      <c r="B585" s="277"/>
      <c r="C585" s="277"/>
      <c r="D585" s="277"/>
      <c r="E585" s="278"/>
      <c r="F585" s="277"/>
      <c r="G585" s="277"/>
      <c r="H585" s="277"/>
    </row>
    <row r="586" spans="2:8" ht="12">
      <c r="B586" s="277"/>
      <c r="C586" s="277"/>
      <c r="D586" s="277"/>
      <c r="E586" s="278"/>
      <c r="F586" s="277"/>
      <c r="G586" s="277"/>
      <c r="H586" s="277"/>
    </row>
    <row r="587" spans="2:8" ht="12">
      <c r="B587" s="277"/>
      <c r="C587" s="277"/>
      <c r="D587" s="277"/>
      <c r="E587" s="278"/>
      <c r="F587" s="277"/>
      <c r="G587" s="277"/>
      <c r="H587" s="277"/>
    </row>
    <row r="588" spans="2:8" ht="12">
      <c r="B588" s="277"/>
      <c r="C588" s="277"/>
      <c r="D588" s="277"/>
      <c r="E588" s="278"/>
      <c r="F588" s="277"/>
      <c r="G588" s="277"/>
      <c r="H588" s="277"/>
    </row>
    <row r="589" spans="2:8" ht="12">
      <c r="B589" s="277"/>
      <c r="C589" s="277"/>
      <c r="D589" s="277"/>
      <c r="E589" s="278"/>
      <c r="F589" s="277"/>
      <c r="G589" s="277"/>
      <c r="H589" s="277"/>
    </row>
    <row r="590" spans="2:8" ht="12">
      <c r="B590" s="277"/>
      <c r="C590" s="277"/>
      <c r="D590" s="277"/>
      <c r="E590" s="278"/>
      <c r="F590" s="277"/>
      <c r="G590" s="277"/>
      <c r="H590" s="277"/>
    </row>
    <row r="591" spans="2:8" ht="12">
      <c r="B591" s="277"/>
      <c r="C591" s="277"/>
      <c r="D591" s="277"/>
      <c r="E591" s="278"/>
      <c r="F591" s="277"/>
      <c r="G591" s="277"/>
      <c r="H591" s="277"/>
    </row>
    <row r="592" spans="2:8" ht="12">
      <c r="B592" s="277"/>
      <c r="C592" s="277"/>
      <c r="D592" s="277"/>
      <c r="E592" s="278"/>
      <c r="F592" s="277"/>
      <c r="G592" s="277"/>
      <c r="H592" s="277"/>
    </row>
    <row r="593" spans="2:8" ht="12">
      <c r="B593" s="277"/>
      <c r="C593" s="277"/>
      <c r="D593" s="277"/>
      <c r="E593" s="278"/>
      <c r="F593" s="277"/>
      <c r="G593" s="277"/>
      <c r="H593" s="277"/>
    </row>
    <row r="594" spans="2:8" ht="12">
      <c r="B594" s="277"/>
      <c r="C594" s="277"/>
      <c r="D594" s="277"/>
      <c r="E594" s="278"/>
      <c r="F594" s="277"/>
      <c r="G594" s="277"/>
      <c r="H594" s="277"/>
    </row>
    <row r="595" spans="2:8" ht="12">
      <c r="B595" s="277"/>
      <c r="C595" s="277"/>
      <c r="D595" s="277"/>
      <c r="E595" s="278"/>
      <c r="F595" s="277"/>
      <c r="G595" s="277"/>
      <c r="H595" s="277"/>
    </row>
    <row r="596" spans="2:8" ht="12">
      <c r="B596" s="277"/>
      <c r="C596" s="277"/>
      <c r="D596" s="277"/>
      <c r="E596" s="278"/>
      <c r="F596" s="277"/>
      <c r="G596" s="277"/>
      <c r="H596" s="277"/>
    </row>
    <row r="597" spans="2:8" ht="12">
      <c r="B597" s="277"/>
      <c r="C597" s="277"/>
      <c r="D597" s="277"/>
      <c r="E597" s="278"/>
      <c r="F597" s="277"/>
      <c r="G597" s="277"/>
      <c r="H597" s="277"/>
    </row>
    <row r="598" spans="2:8" ht="12">
      <c r="B598" s="277"/>
      <c r="C598" s="277"/>
      <c r="D598" s="277"/>
      <c r="E598" s="278"/>
      <c r="F598" s="277"/>
      <c r="G598" s="277"/>
      <c r="H598" s="277"/>
    </row>
    <row r="599" spans="2:8" ht="12">
      <c r="B599" s="277"/>
      <c r="C599" s="277"/>
      <c r="D599" s="277"/>
      <c r="E599" s="278"/>
      <c r="F599" s="277"/>
      <c r="G599" s="277"/>
      <c r="H599" s="277"/>
    </row>
    <row r="600" spans="2:8" ht="12">
      <c r="B600" s="277"/>
      <c r="C600" s="277"/>
      <c r="D600" s="277"/>
      <c r="E600" s="278"/>
      <c r="F600" s="277"/>
      <c r="G600" s="277"/>
      <c r="H600" s="277"/>
    </row>
    <row r="601" spans="2:8" ht="12">
      <c r="B601" s="277"/>
      <c r="C601" s="277"/>
      <c r="D601" s="277"/>
      <c r="E601" s="278"/>
      <c r="F601" s="277"/>
      <c r="G601" s="277"/>
      <c r="H601" s="277"/>
    </row>
    <row r="602" spans="2:8" ht="12">
      <c r="B602" s="277"/>
      <c r="C602" s="277"/>
      <c r="D602" s="277"/>
      <c r="E602" s="278"/>
      <c r="F602" s="277"/>
      <c r="G602" s="277"/>
      <c r="H602" s="277"/>
    </row>
    <row r="603" spans="2:8" ht="12">
      <c r="B603" s="277"/>
      <c r="C603" s="277"/>
      <c r="D603" s="277"/>
      <c r="E603" s="278"/>
      <c r="F603" s="277"/>
      <c r="G603" s="277"/>
      <c r="H603" s="277"/>
    </row>
    <row r="604" spans="2:8" ht="12">
      <c r="B604" s="277"/>
      <c r="C604" s="277"/>
      <c r="D604" s="277"/>
      <c r="E604" s="278"/>
      <c r="F604" s="277"/>
      <c r="G604" s="277"/>
      <c r="H604" s="277"/>
    </row>
    <row r="605" spans="2:8" ht="12">
      <c r="B605" s="277"/>
      <c r="C605" s="277"/>
      <c r="D605" s="277"/>
      <c r="E605" s="278"/>
      <c r="F605" s="277"/>
      <c r="G605" s="277"/>
      <c r="H605" s="277"/>
    </row>
    <row r="606" spans="2:8" ht="12">
      <c r="B606" s="277"/>
      <c r="C606" s="277"/>
      <c r="D606" s="277"/>
      <c r="E606" s="278"/>
      <c r="F606" s="277"/>
      <c r="G606" s="277"/>
      <c r="H606" s="277"/>
    </row>
    <row r="607" spans="2:8" ht="12">
      <c r="B607" s="277"/>
      <c r="C607" s="277"/>
      <c r="D607" s="277"/>
      <c r="E607" s="278"/>
      <c r="F607" s="277"/>
      <c r="G607" s="277"/>
      <c r="H607" s="277"/>
    </row>
    <row r="608" spans="2:8" ht="12">
      <c r="B608" s="277"/>
      <c r="C608" s="277"/>
      <c r="D608" s="277"/>
      <c r="E608" s="278"/>
      <c r="F608" s="277"/>
      <c r="G608" s="277"/>
      <c r="H608" s="277"/>
    </row>
    <row r="609" spans="2:8" ht="12">
      <c r="B609" s="277"/>
      <c r="C609" s="277"/>
      <c r="D609" s="277"/>
      <c r="E609" s="278"/>
      <c r="F609" s="277"/>
      <c r="G609" s="277"/>
      <c r="H609" s="277"/>
    </row>
    <row r="610" spans="2:8" ht="12">
      <c r="B610" s="277"/>
      <c r="C610" s="277"/>
      <c r="D610" s="277"/>
      <c r="E610" s="278"/>
      <c r="F610" s="277"/>
      <c r="G610" s="277"/>
      <c r="H610" s="277"/>
    </row>
    <row r="611" spans="2:8" ht="12">
      <c r="B611" s="277"/>
      <c r="C611" s="277"/>
      <c r="D611" s="277"/>
      <c r="E611" s="278"/>
      <c r="F611" s="277"/>
      <c r="G611" s="277"/>
      <c r="H611" s="277"/>
    </row>
    <row r="612" spans="2:8" ht="12">
      <c r="B612" s="277"/>
      <c r="C612" s="277"/>
      <c r="D612" s="277"/>
      <c r="E612" s="278"/>
      <c r="F612" s="277"/>
      <c r="G612" s="277"/>
      <c r="H612" s="277"/>
    </row>
    <row r="613" spans="2:8" ht="12">
      <c r="B613" s="277"/>
      <c r="C613" s="277"/>
      <c r="D613" s="277"/>
      <c r="E613" s="278"/>
      <c r="F613" s="277"/>
      <c r="G613" s="277"/>
      <c r="H613" s="277"/>
    </row>
    <row r="614" spans="2:8" ht="12">
      <c r="B614" s="277"/>
      <c r="C614" s="277"/>
      <c r="D614" s="277"/>
      <c r="E614" s="278"/>
      <c r="F614" s="277"/>
      <c r="G614" s="277"/>
      <c r="H614" s="277"/>
    </row>
    <row r="615" spans="2:8" ht="12">
      <c r="B615" s="277"/>
      <c r="C615" s="277"/>
      <c r="D615" s="277"/>
      <c r="E615" s="278"/>
      <c r="F615" s="277"/>
      <c r="G615" s="277"/>
      <c r="H615" s="277"/>
    </row>
    <row r="616" spans="2:8" ht="12">
      <c r="B616" s="277"/>
      <c r="C616" s="277"/>
      <c r="D616" s="277"/>
      <c r="E616" s="278"/>
      <c r="F616" s="277"/>
      <c r="G616" s="277"/>
      <c r="H616" s="277"/>
    </row>
    <row r="617" spans="2:8" ht="12">
      <c r="B617" s="277"/>
      <c r="C617" s="277"/>
      <c r="D617" s="277"/>
      <c r="E617" s="278"/>
      <c r="F617" s="277"/>
      <c r="G617" s="277"/>
      <c r="H617" s="277"/>
    </row>
    <row r="618" spans="2:8" ht="12">
      <c r="B618" s="277"/>
      <c r="C618" s="277"/>
      <c r="D618" s="277"/>
      <c r="E618" s="278"/>
      <c r="F618" s="277"/>
      <c r="G618" s="277"/>
      <c r="H618" s="277"/>
    </row>
    <row r="619" spans="2:8" ht="12">
      <c r="B619" s="277"/>
      <c r="C619" s="277"/>
      <c r="D619" s="277"/>
      <c r="E619" s="278"/>
      <c r="F619" s="277"/>
      <c r="G619" s="277"/>
      <c r="H619" s="277"/>
    </row>
    <row r="620" spans="2:8" ht="12">
      <c r="B620" s="277"/>
      <c r="C620" s="277"/>
      <c r="D620" s="277"/>
      <c r="E620" s="278"/>
      <c r="F620" s="277"/>
      <c r="G620" s="277"/>
      <c r="H620" s="277"/>
    </row>
    <row r="621" spans="2:8" ht="12">
      <c r="B621" s="277"/>
      <c r="C621" s="277"/>
      <c r="D621" s="277"/>
      <c r="E621" s="278"/>
      <c r="F621" s="277"/>
      <c r="G621" s="277"/>
      <c r="H621" s="277"/>
    </row>
    <row r="622" spans="2:8" ht="12">
      <c r="B622" s="277"/>
      <c r="C622" s="277"/>
      <c r="D622" s="277"/>
      <c r="E622" s="278"/>
      <c r="F622" s="277"/>
      <c r="G622" s="277"/>
      <c r="H622" s="277"/>
    </row>
    <row r="623" spans="2:8" ht="12">
      <c r="B623" s="277"/>
      <c r="C623" s="277"/>
      <c r="D623" s="277"/>
      <c r="E623" s="278"/>
      <c r="F623" s="277"/>
      <c r="G623" s="277"/>
      <c r="H623" s="277"/>
    </row>
    <row r="624" spans="2:8" ht="12">
      <c r="B624" s="277"/>
      <c r="C624" s="277"/>
      <c r="D624" s="277"/>
      <c r="E624" s="278"/>
      <c r="F624" s="277"/>
      <c r="G624" s="277"/>
      <c r="H624" s="277"/>
    </row>
    <row r="625" spans="2:8" ht="12">
      <c r="B625" s="277"/>
      <c r="C625" s="277"/>
      <c r="D625" s="277"/>
      <c r="E625" s="278"/>
      <c r="F625" s="277"/>
      <c r="G625" s="277"/>
      <c r="H625" s="277"/>
    </row>
    <row r="626" spans="2:8" ht="12">
      <c r="B626" s="277"/>
      <c r="C626" s="277"/>
      <c r="D626" s="277"/>
      <c r="E626" s="278"/>
      <c r="F626" s="277"/>
      <c r="G626" s="277"/>
      <c r="H626" s="277"/>
    </row>
    <row r="627" spans="2:8" ht="12">
      <c r="B627" s="277"/>
      <c r="C627" s="277"/>
      <c r="D627" s="277"/>
      <c r="E627" s="278"/>
      <c r="F627" s="277"/>
      <c r="G627" s="277"/>
      <c r="H627" s="277"/>
    </row>
    <row r="628" spans="2:8" ht="12">
      <c r="B628" s="277"/>
      <c r="C628" s="277"/>
      <c r="D628" s="277"/>
      <c r="E628" s="278"/>
      <c r="F628" s="277"/>
      <c r="G628" s="277"/>
      <c r="H628" s="277"/>
    </row>
    <row r="629" spans="2:8" ht="12">
      <c r="B629" s="277"/>
      <c r="C629" s="277"/>
      <c r="D629" s="277"/>
      <c r="E629" s="278"/>
      <c r="F629" s="277"/>
      <c r="G629" s="277"/>
      <c r="H629" s="277"/>
    </row>
    <row r="630" spans="2:8" ht="12">
      <c r="B630" s="277"/>
      <c r="C630" s="277"/>
      <c r="D630" s="277"/>
      <c r="E630" s="278"/>
      <c r="F630" s="277"/>
      <c r="G630" s="277"/>
      <c r="H630" s="277"/>
    </row>
    <row r="631" spans="2:8" ht="12">
      <c r="B631" s="277"/>
      <c r="C631" s="277"/>
      <c r="D631" s="277"/>
      <c r="E631" s="278"/>
      <c r="F631" s="277"/>
      <c r="G631" s="277"/>
      <c r="H631" s="277"/>
    </row>
    <row r="632" spans="2:8" ht="12">
      <c r="B632" s="277"/>
      <c r="C632" s="277"/>
      <c r="D632" s="277"/>
      <c r="E632" s="278"/>
      <c r="F632" s="277"/>
      <c r="G632" s="277"/>
      <c r="H632" s="277"/>
    </row>
    <row r="633" spans="2:8" ht="12">
      <c r="B633" s="277"/>
      <c r="C633" s="277"/>
      <c r="D633" s="277"/>
      <c r="E633" s="278"/>
      <c r="F633" s="277"/>
      <c r="G633" s="277"/>
      <c r="H633" s="277"/>
    </row>
    <row r="634" spans="2:8" ht="12">
      <c r="B634" s="277"/>
      <c r="C634" s="277"/>
      <c r="D634" s="277"/>
      <c r="E634" s="278"/>
      <c r="F634" s="277"/>
      <c r="G634" s="277"/>
      <c r="H634" s="277"/>
    </row>
    <row r="635" spans="2:8" ht="12">
      <c r="B635" s="277"/>
      <c r="C635" s="277"/>
      <c r="D635" s="277"/>
      <c r="E635" s="278"/>
      <c r="F635" s="277"/>
      <c r="G635" s="277"/>
      <c r="H635" s="277"/>
    </row>
    <row r="636" spans="2:8" ht="12">
      <c r="B636" s="277"/>
      <c r="C636" s="277"/>
      <c r="D636" s="277"/>
      <c r="E636" s="278"/>
      <c r="F636" s="277"/>
      <c r="G636" s="277"/>
      <c r="H636" s="277"/>
    </row>
    <row r="637" spans="2:8" ht="12">
      <c r="B637" s="277"/>
      <c r="C637" s="277"/>
      <c r="D637" s="277"/>
      <c r="E637" s="278"/>
      <c r="F637" s="277"/>
      <c r="G637" s="277"/>
      <c r="H637" s="277"/>
    </row>
    <row r="638" spans="2:8" ht="12">
      <c r="B638" s="277"/>
      <c r="C638" s="277"/>
      <c r="D638" s="277"/>
      <c r="E638" s="278"/>
      <c r="F638" s="277"/>
      <c r="G638" s="277"/>
      <c r="H638" s="277"/>
    </row>
    <row r="639" spans="2:8" ht="12">
      <c r="B639" s="277"/>
      <c r="C639" s="277"/>
      <c r="D639" s="277"/>
      <c r="E639" s="278"/>
      <c r="F639" s="277"/>
      <c r="G639" s="277"/>
      <c r="H639" s="277"/>
    </row>
    <row r="640" spans="2:8" ht="12">
      <c r="B640" s="277"/>
      <c r="C640" s="277"/>
      <c r="D640" s="277"/>
      <c r="E640" s="278"/>
      <c r="F640" s="277"/>
      <c r="G640" s="277"/>
      <c r="H640" s="277"/>
    </row>
    <row r="641" spans="2:8" ht="12">
      <c r="B641" s="277"/>
      <c r="C641" s="277"/>
      <c r="D641" s="277"/>
      <c r="E641" s="278"/>
      <c r="F641" s="277"/>
      <c r="G641" s="277"/>
      <c r="H641" s="277"/>
    </row>
    <row r="642" spans="2:8" ht="12">
      <c r="B642" s="277"/>
      <c r="C642" s="277"/>
      <c r="D642" s="277"/>
      <c r="E642" s="278"/>
      <c r="F642" s="277"/>
      <c r="G642" s="277"/>
      <c r="H642" s="277"/>
    </row>
    <row r="643" spans="2:8" ht="12">
      <c r="B643" s="277"/>
      <c r="C643" s="277"/>
      <c r="D643" s="277"/>
      <c r="E643" s="278"/>
      <c r="F643" s="277"/>
      <c r="G643" s="277"/>
      <c r="H643" s="277"/>
    </row>
    <row r="644" spans="2:8" ht="12">
      <c r="B644" s="277"/>
      <c r="C644" s="277"/>
      <c r="D644" s="277"/>
      <c r="E644" s="278"/>
      <c r="F644" s="277"/>
      <c r="G644" s="277"/>
      <c r="H644" s="277"/>
    </row>
    <row r="645" spans="2:8" ht="12">
      <c r="B645" s="277"/>
      <c r="C645" s="277"/>
      <c r="D645" s="277"/>
      <c r="E645" s="278"/>
      <c r="F645" s="277"/>
      <c r="G645" s="277"/>
      <c r="H645" s="277"/>
    </row>
    <row r="646" spans="2:8" ht="12">
      <c r="B646" s="277"/>
      <c r="C646" s="277"/>
      <c r="D646" s="277"/>
      <c r="E646" s="278"/>
      <c r="F646" s="277"/>
      <c r="G646" s="277"/>
      <c r="H646" s="277"/>
    </row>
    <row r="647" spans="2:8" ht="12">
      <c r="B647" s="277"/>
      <c r="C647" s="277"/>
      <c r="D647" s="277"/>
      <c r="E647" s="278"/>
      <c r="F647" s="277"/>
      <c r="G647" s="277"/>
      <c r="H647" s="277"/>
    </row>
    <row r="648" spans="2:8" ht="12">
      <c r="B648" s="277"/>
      <c r="C648" s="277"/>
      <c r="D648" s="277"/>
      <c r="E648" s="278"/>
      <c r="F648" s="277"/>
      <c r="G648" s="277"/>
      <c r="H648" s="277"/>
    </row>
    <row r="649" spans="2:8" ht="12">
      <c r="B649" s="277"/>
      <c r="C649" s="277"/>
      <c r="D649" s="277"/>
      <c r="E649" s="278"/>
      <c r="F649" s="277"/>
      <c r="G649" s="277"/>
      <c r="H649" s="277"/>
    </row>
    <row r="650" spans="2:8" ht="12">
      <c r="B650" s="277"/>
      <c r="C650" s="277"/>
      <c r="D650" s="277"/>
      <c r="E650" s="278"/>
      <c r="F650" s="277"/>
      <c r="G650" s="277"/>
      <c r="H650" s="277"/>
    </row>
    <row r="651" spans="2:8" ht="12">
      <c r="B651" s="277"/>
      <c r="C651" s="277"/>
      <c r="D651" s="277"/>
      <c r="E651" s="278"/>
      <c r="F651" s="277"/>
      <c r="G651" s="277"/>
      <c r="H651" s="277"/>
    </row>
    <row r="652" spans="2:8" ht="12">
      <c r="B652" s="277"/>
      <c r="C652" s="277"/>
      <c r="D652" s="277"/>
      <c r="E652" s="278"/>
      <c r="F652" s="277"/>
      <c r="G652" s="277"/>
      <c r="H652" s="277"/>
    </row>
    <row r="653" spans="2:8" ht="12">
      <c r="B653" s="277"/>
      <c r="C653" s="277"/>
      <c r="D653" s="277"/>
      <c r="E653" s="278"/>
      <c r="F653" s="277"/>
      <c r="G653" s="277"/>
      <c r="H653" s="277"/>
    </row>
    <row r="654" spans="2:8" ht="12">
      <c r="B654" s="277"/>
      <c r="C654" s="277"/>
      <c r="D654" s="277"/>
      <c r="E654" s="278"/>
      <c r="F654" s="277"/>
      <c r="G654" s="277"/>
      <c r="H654" s="277"/>
    </row>
    <row r="655" spans="2:8" ht="12">
      <c r="B655" s="277"/>
      <c r="C655" s="277"/>
      <c r="D655" s="277"/>
      <c r="E655" s="278"/>
      <c r="F655" s="277"/>
      <c r="G655" s="277"/>
      <c r="H655" s="277"/>
    </row>
    <row r="656" spans="2:8" ht="12">
      <c r="B656" s="277"/>
      <c r="C656" s="277"/>
      <c r="D656" s="277"/>
      <c r="E656" s="278"/>
      <c r="F656" s="277"/>
      <c r="G656" s="277"/>
      <c r="H656" s="277"/>
    </row>
    <row r="657" spans="2:8" ht="12">
      <c r="B657" s="277"/>
      <c r="C657" s="277"/>
      <c r="D657" s="277"/>
      <c r="E657" s="278"/>
      <c r="F657" s="277"/>
      <c r="G657" s="277"/>
      <c r="H657" s="277"/>
    </row>
    <row r="658" spans="2:8" ht="12">
      <c r="B658" s="277"/>
      <c r="C658" s="277"/>
      <c r="D658" s="277"/>
      <c r="E658" s="278"/>
      <c r="F658" s="277"/>
      <c r="G658" s="277"/>
      <c r="H658" s="277"/>
    </row>
    <row r="659" spans="2:8" ht="12">
      <c r="B659" s="277"/>
      <c r="C659" s="277"/>
      <c r="D659" s="277"/>
      <c r="E659" s="278"/>
      <c r="F659" s="277"/>
      <c r="G659" s="277"/>
      <c r="H659" s="277"/>
    </row>
    <row r="660" spans="2:8" ht="12">
      <c r="B660" s="277"/>
      <c r="C660" s="277"/>
      <c r="D660" s="277"/>
      <c r="E660" s="278"/>
      <c r="F660" s="277"/>
      <c r="G660" s="277"/>
      <c r="H660" s="277"/>
    </row>
    <row r="661" spans="2:8" ht="12">
      <c r="B661" s="277"/>
      <c r="C661" s="277"/>
      <c r="D661" s="277"/>
      <c r="E661" s="278"/>
      <c r="F661" s="277"/>
      <c r="G661" s="277"/>
      <c r="H661" s="277"/>
    </row>
    <row r="662" spans="2:8" ht="12">
      <c r="B662" s="277"/>
      <c r="C662" s="277"/>
      <c r="D662" s="277"/>
      <c r="E662" s="278"/>
      <c r="F662" s="277"/>
      <c r="G662" s="277"/>
      <c r="H662" s="277"/>
    </row>
    <row r="663" spans="2:8" ht="12">
      <c r="B663" s="277"/>
      <c r="C663" s="277"/>
      <c r="D663" s="277"/>
      <c r="E663" s="278"/>
      <c r="F663" s="277"/>
      <c r="G663" s="277"/>
      <c r="H663" s="277"/>
    </row>
    <row r="664" spans="2:8" ht="12">
      <c r="B664" s="277"/>
      <c r="C664" s="277"/>
      <c r="D664" s="277"/>
      <c r="E664" s="278"/>
      <c r="F664" s="277"/>
      <c r="G664" s="277"/>
      <c r="H664" s="277"/>
    </row>
    <row r="665" spans="2:8" ht="12">
      <c r="B665" s="277"/>
      <c r="C665" s="277"/>
      <c r="D665" s="277"/>
      <c r="E665" s="278"/>
      <c r="F665" s="277"/>
      <c r="G665" s="277"/>
      <c r="H665" s="277"/>
    </row>
    <row r="666" spans="2:8" ht="12">
      <c r="B666" s="277"/>
      <c r="C666" s="277"/>
      <c r="D666" s="277"/>
      <c r="E666" s="278"/>
      <c r="F666" s="277"/>
      <c r="G666" s="277"/>
      <c r="H666" s="277"/>
    </row>
    <row r="667" spans="2:8" ht="12">
      <c r="B667" s="277"/>
      <c r="C667" s="277"/>
      <c r="D667" s="277"/>
      <c r="E667" s="278"/>
      <c r="F667" s="277"/>
      <c r="G667" s="277"/>
      <c r="H667" s="277"/>
    </row>
    <row r="668" spans="2:8" ht="12">
      <c r="B668" s="277"/>
      <c r="C668" s="277"/>
      <c r="D668" s="277"/>
      <c r="E668" s="278"/>
      <c r="F668" s="277"/>
      <c r="G668" s="277"/>
      <c r="H668" s="277"/>
    </row>
    <row r="669" spans="2:8" ht="12">
      <c r="B669" s="277"/>
      <c r="C669" s="277"/>
      <c r="D669" s="277"/>
      <c r="E669" s="278"/>
      <c r="F669" s="277"/>
      <c r="G669" s="277"/>
      <c r="H669" s="277"/>
    </row>
    <row r="670" spans="2:8" ht="12">
      <c r="B670" s="277"/>
      <c r="C670" s="277"/>
      <c r="D670" s="277"/>
      <c r="E670" s="278"/>
      <c r="F670" s="277"/>
      <c r="G670" s="277"/>
      <c r="H670" s="277"/>
    </row>
    <row r="671" spans="2:8" ht="12">
      <c r="B671" s="277"/>
      <c r="C671" s="277"/>
      <c r="D671" s="277"/>
      <c r="E671" s="278"/>
      <c r="F671" s="277"/>
      <c r="G671" s="277"/>
      <c r="H671" s="277"/>
    </row>
    <row r="672" spans="2:8" ht="12">
      <c r="B672" s="277"/>
      <c r="C672" s="277"/>
      <c r="D672" s="277"/>
      <c r="E672" s="278"/>
      <c r="F672" s="277"/>
      <c r="G672" s="277"/>
      <c r="H672" s="277"/>
    </row>
    <row r="673" spans="2:8" ht="12">
      <c r="B673" s="277"/>
      <c r="C673" s="277"/>
      <c r="D673" s="277"/>
      <c r="E673" s="278"/>
      <c r="F673" s="277"/>
      <c r="G673" s="277"/>
      <c r="H673" s="277"/>
    </row>
    <row r="674" spans="2:8" ht="12">
      <c r="B674" s="277"/>
      <c r="C674" s="277"/>
      <c r="D674" s="277"/>
      <c r="E674" s="278"/>
      <c r="F674" s="277"/>
      <c r="G674" s="277"/>
      <c r="H674" s="277"/>
    </row>
    <row r="675" spans="2:8" ht="12">
      <c r="B675" s="277"/>
      <c r="C675" s="277"/>
      <c r="D675" s="277"/>
      <c r="E675" s="278"/>
      <c r="F675" s="277"/>
      <c r="G675" s="277"/>
      <c r="H675" s="277"/>
    </row>
    <row r="676" spans="2:8" ht="12">
      <c r="B676" s="277"/>
      <c r="C676" s="277"/>
      <c r="D676" s="277"/>
      <c r="E676" s="278"/>
      <c r="F676" s="277"/>
      <c r="G676" s="277"/>
      <c r="H676" s="277"/>
    </row>
    <row r="677" spans="2:8" ht="12">
      <c r="B677" s="277"/>
      <c r="C677" s="277"/>
      <c r="D677" s="277"/>
      <c r="E677" s="278"/>
      <c r="F677" s="277"/>
      <c r="G677" s="277"/>
      <c r="H677" s="277"/>
    </row>
    <row r="678" spans="2:8" ht="12">
      <c r="B678" s="277"/>
      <c r="C678" s="277"/>
      <c r="D678" s="277"/>
      <c r="E678" s="278"/>
      <c r="F678" s="277"/>
      <c r="G678" s="277"/>
      <c r="H678" s="277"/>
    </row>
    <row r="679" spans="2:8" ht="12">
      <c r="B679" s="277"/>
      <c r="C679" s="277"/>
      <c r="D679" s="277"/>
      <c r="E679" s="278"/>
      <c r="F679" s="277"/>
      <c r="G679" s="277"/>
      <c r="H679" s="277"/>
    </row>
    <row r="680" spans="2:8" ht="12">
      <c r="B680" s="277"/>
      <c r="C680" s="277"/>
      <c r="D680" s="277"/>
      <c r="E680" s="278"/>
      <c r="F680" s="277"/>
      <c r="G680" s="277"/>
      <c r="H680" s="277"/>
    </row>
    <row r="681" spans="2:8" ht="12">
      <c r="B681" s="277"/>
      <c r="C681" s="277"/>
      <c r="D681" s="277"/>
      <c r="E681" s="278"/>
      <c r="F681" s="277"/>
      <c r="G681" s="277"/>
      <c r="H681" s="277"/>
    </row>
    <row r="682" spans="2:8" ht="12">
      <c r="B682" s="277"/>
      <c r="C682" s="277"/>
      <c r="D682" s="277"/>
      <c r="E682" s="278"/>
      <c r="F682" s="277"/>
      <c r="G682" s="277"/>
      <c r="H682" s="277"/>
    </row>
    <row r="683" spans="2:8" ht="12">
      <c r="B683" s="277"/>
      <c r="C683" s="277"/>
      <c r="D683" s="277"/>
      <c r="E683" s="278"/>
      <c r="F683" s="277"/>
      <c r="G683" s="277"/>
      <c r="H683" s="277"/>
    </row>
    <row r="684" spans="2:8" ht="12">
      <c r="B684" s="277"/>
      <c r="C684" s="277"/>
      <c r="D684" s="277"/>
      <c r="E684" s="278"/>
      <c r="F684" s="277"/>
      <c r="G684" s="277"/>
      <c r="H684" s="277"/>
    </row>
    <row r="685" spans="2:8" ht="12">
      <c r="B685" s="277"/>
      <c r="C685" s="277"/>
      <c r="D685" s="277"/>
      <c r="E685" s="278"/>
      <c r="F685" s="277"/>
      <c r="G685" s="277"/>
      <c r="H685" s="277"/>
    </row>
    <row r="686" spans="2:8" ht="12">
      <c r="B686" s="277"/>
      <c r="C686" s="277"/>
      <c r="D686" s="277"/>
      <c r="E686" s="278"/>
      <c r="F686" s="277"/>
      <c r="G686" s="277"/>
      <c r="H686" s="277"/>
    </row>
    <row r="687" spans="2:8" ht="12">
      <c r="B687" s="277"/>
      <c r="C687" s="277"/>
      <c r="D687" s="277"/>
      <c r="E687" s="278"/>
      <c r="F687" s="277"/>
      <c r="G687" s="277"/>
      <c r="H687" s="277"/>
    </row>
    <row r="688" spans="2:8" ht="12">
      <c r="B688" s="277"/>
      <c r="C688" s="277"/>
      <c r="D688" s="277"/>
      <c r="E688" s="278"/>
      <c r="F688" s="277"/>
      <c r="G688" s="277"/>
      <c r="H688" s="277"/>
    </row>
    <row r="689" spans="2:8" ht="12">
      <c r="B689" s="277"/>
      <c r="C689" s="277"/>
      <c r="D689" s="277"/>
      <c r="E689" s="278"/>
      <c r="F689" s="277"/>
      <c r="G689" s="277"/>
      <c r="H689" s="277"/>
    </row>
    <row r="690" spans="2:8" ht="12">
      <c r="B690" s="277"/>
      <c r="C690" s="277"/>
      <c r="D690" s="277"/>
      <c r="E690" s="278"/>
      <c r="F690" s="277"/>
      <c r="G690" s="277"/>
      <c r="H690" s="277"/>
    </row>
    <row r="691" spans="2:8" ht="12">
      <c r="B691" s="277"/>
      <c r="C691" s="277"/>
      <c r="D691" s="277"/>
      <c r="E691" s="278"/>
      <c r="F691" s="277"/>
      <c r="G691" s="277"/>
      <c r="H691" s="277"/>
    </row>
    <row r="692" spans="2:8" ht="12">
      <c r="B692" s="277"/>
      <c r="C692" s="277"/>
      <c r="D692" s="277"/>
      <c r="E692" s="278"/>
      <c r="F692" s="277"/>
      <c r="G692" s="277"/>
      <c r="H692" s="277"/>
    </row>
    <row r="693" spans="2:8" ht="12">
      <c r="B693" s="277"/>
      <c r="C693" s="277"/>
      <c r="D693" s="277"/>
      <c r="E693" s="278"/>
      <c r="F693" s="277"/>
      <c r="G693" s="277"/>
      <c r="H693" s="277"/>
    </row>
    <row r="694" spans="2:8" ht="12">
      <c r="B694" s="277"/>
      <c r="C694" s="277"/>
      <c r="D694" s="277"/>
      <c r="E694" s="278"/>
      <c r="F694" s="277"/>
      <c r="G694" s="277"/>
      <c r="H694" s="277"/>
    </row>
    <row r="695" spans="2:8" ht="12">
      <c r="B695" s="277"/>
      <c r="C695" s="277"/>
      <c r="D695" s="277"/>
      <c r="E695" s="278"/>
      <c r="F695" s="277"/>
      <c r="G695" s="277"/>
      <c r="H695" s="277"/>
    </row>
    <row r="696" spans="2:8" ht="12">
      <c r="B696" s="277"/>
      <c r="C696" s="277"/>
      <c r="D696" s="277"/>
      <c r="E696" s="278"/>
      <c r="F696" s="277"/>
      <c r="G696" s="277"/>
      <c r="H696" s="277"/>
    </row>
    <row r="697" spans="2:8" ht="12">
      <c r="B697" s="277"/>
      <c r="C697" s="277"/>
      <c r="D697" s="277"/>
      <c r="E697" s="278"/>
      <c r="F697" s="277"/>
      <c r="G697" s="277"/>
      <c r="H697" s="277"/>
    </row>
    <row r="698" spans="2:8" ht="12">
      <c r="B698" s="277"/>
      <c r="C698" s="277"/>
      <c r="D698" s="277"/>
      <c r="E698" s="278"/>
      <c r="F698" s="277"/>
      <c r="G698" s="277"/>
      <c r="H698" s="277"/>
    </row>
    <row r="699" spans="2:8" ht="12">
      <c r="B699" s="277"/>
      <c r="C699" s="277"/>
      <c r="D699" s="277"/>
      <c r="E699" s="278"/>
      <c r="F699" s="277"/>
      <c r="G699" s="277"/>
      <c r="H699" s="277"/>
    </row>
    <row r="700" spans="2:8" ht="12">
      <c r="B700" s="277"/>
      <c r="C700" s="277"/>
      <c r="D700" s="277"/>
      <c r="E700" s="278"/>
      <c r="F700" s="277"/>
      <c r="G700" s="277"/>
      <c r="H700" s="277"/>
    </row>
    <row r="701" spans="2:8" ht="12">
      <c r="B701" s="277"/>
      <c r="C701" s="277"/>
      <c r="D701" s="277"/>
      <c r="E701" s="278"/>
      <c r="F701" s="277"/>
      <c r="G701" s="277"/>
      <c r="H701" s="277"/>
    </row>
    <row r="702" spans="2:8" ht="12">
      <c r="B702" s="277"/>
      <c r="C702" s="277"/>
      <c r="D702" s="277"/>
      <c r="E702" s="278"/>
      <c r="F702" s="277"/>
      <c r="G702" s="277"/>
      <c r="H702" s="277"/>
    </row>
    <row r="703" spans="2:8" ht="12">
      <c r="B703" s="277"/>
      <c r="C703" s="277"/>
      <c r="D703" s="277"/>
      <c r="E703" s="278"/>
      <c r="F703" s="277"/>
      <c r="G703" s="277"/>
      <c r="H703" s="277"/>
    </row>
    <row r="704" spans="2:8" ht="12">
      <c r="B704" s="277"/>
      <c r="C704" s="277"/>
      <c r="D704" s="277"/>
      <c r="E704" s="278"/>
      <c r="F704" s="277"/>
      <c r="G704" s="277"/>
      <c r="H704" s="277"/>
    </row>
    <row r="705" spans="2:8" ht="12">
      <c r="B705" s="277"/>
      <c r="C705" s="277"/>
      <c r="D705" s="277"/>
      <c r="E705" s="278"/>
      <c r="F705" s="277"/>
      <c r="G705" s="277"/>
      <c r="H705" s="277"/>
    </row>
    <row r="706" spans="2:8" ht="12">
      <c r="B706" s="277"/>
      <c r="C706" s="277"/>
      <c r="D706" s="277"/>
      <c r="E706" s="278"/>
      <c r="F706" s="277"/>
      <c r="G706" s="277"/>
      <c r="H706" s="277"/>
    </row>
    <row r="707" spans="2:8" ht="12">
      <c r="B707" s="277"/>
      <c r="C707" s="277"/>
      <c r="D707" s="277"/>
      <c r="E707" s="278"/>
      <c r="F707" s="277"/>
      <c r="G707" s="277"/>
      <c r="H707" s="277"/>
    </row>
    <row r="708" spans="2:8" ht="12">
      <c r="B708" s="277"/>
      <c r="C708" s="277"/>
      <c r="D708" s="277"/>
      <c r="E708" s="278"/>
      <c r="F708" s="277"/>
      <c r="G708" s="277"/>
      <c r="H708" s="277"/>
    </row>
    <row r="709" spans="2:8" ht="12">
      <c r="B709" s="277"/>
      <c r="C709" s="277"/>
      <c r="D709" s="277"/>
      <c r="E709" s="278"/>
      <c r="F709" s="277"/>
      <c r="G709" s="277"/>
      <c r="H709" s="277"/>
    </row>
    <row r="710" spans="2:8" ht="12">
      <c r="B710" s="277"/>
      <c r="C710" s="277"/>
      <c r="D710" s="277"/>
      <c r="E710" s="278"/>
      <c r="F710" s="277"/>
      <c r="G710" s="277"/>
      <c r="H710" s="277"/>
    </row>
    <row r="711" spans="2:8" ht="12">
      <c r="B711" s="277"/>
      <c r="C711" s="277"/>
      <c r="D711" s="277"/>
      <c r="E711" s="278"/>
      <c r="F711" s="277"/>
      <c r="G711" s="277"/>
      <c r="H711" s="277"/>
    </row>
    <row r="712" spans="2:8" ht="12">
      <c r="B712" s="277"/>
      <c r="C712" s="277"/>
      <c r="D712" s="277"/>
      <c r="E712" s="278"/>
      <c r="F712" s="277"/>
      <c r="G712" s="277"/>
      <c r="H712" s="277"/>
    </row>
    <row r="713" spans="2:8" ht="12">
      <c r="B713" s="277"/>
      <c r="C713" s="277"/>
      <c r="D713" s="277"/>
      <c r="E713" s="278"/>
      <c r="F713" s="277"/>
      <c r="G713" s="277"/>
      <c r="H713" s="277"/>
    </row>
    <row r="714" spans="2:8" ht="12">
      <c r="B714" s="277"/>
      <c r="C714" s="277"/>
      <c r="D714" s="277"/>
      <c r="E714" s="278"/>
      <c r="F714" s="277"/>
      <c r="G714" s="277"/>
      <c r="H714" s="277"/>
    </row>
    <row r="715" spans="2:8" ht="12">
      <c r="B715" s="277"/>
      <c r="C715" s="277"/>
      <c r="D715" s="277"/>
      <c r="E715" s="278"/>
      <c r="F715" s="277"/>
      <c r="G715" s="277"/>
      <c r="H715" s="277"/>
    </row>
    <row r="716" spans="2:8" ht="12">
      <c r="B716" s="277"/>
      <c r="C716" s="277"/>
      <c r="D716" s="277"/>
      <c r="E716" s="278"/>
      <c r="F716" s="277"/>
      <c r="G716" s="277"/>
      <c r="H716" s="277"/>
    </row>
    <row r="717" spans="2:8" ht="12">
      <c r="B717" s="277"/>
      <c r="C717" s="277"/>
      <c r="D717" s="277"/>
      <c r="E717" s="278"/>
      <c r="F717" s="277"/>
      <c r="G717" s="277"/>
      <c r="H717" s="277"/>
    </row>
    <row r="718" spans="2:8" ht="12">
      <c r="B718" s="277"/>
      <c r="C718" s="277"/>
      <c r="D718" s="277"/>
      <c r="E718" s="278"/>
      <c r="F718" s="277"/>
      <c r="G718" s="277"/>
      <c r="H718" s="277"/>
    </row>
    <row r="719" spans="2:8" ht="12">
      <c r="B719" s="277"/>
      <c r="C719" s="277"/>
      <c r="D719" s="277"/>
      <c r="E719" s="278"/>
      <c r="F719" s="277"/>
      <c r="G719" s="277"/>
      <c r="H719" s="277"/>
    </row>
    <row r="720" spans="2:8" ht="12">
      <c r="B720" s="277"/>
      <c r="C720" s="277"/>
      <c r="D720" s="277"/>
      <c r="E720" s="278"/>
      <c r="F720" s="277"/>
      <c r="G720" s="277"/>
      <c r="H720" s="277"/>
    </row>
    <row r="721" spans="2:8" ht="12">
      <c r="B721" s="277"/>
      <c r="C721" s="277"/>
      <c r="D721" s="277"/>
      <c r="E721" s="278"/>
      <c r="F721" s="277"/>
      <c r="G721" s="277"/>
      <c r="H721" s="277"/>
    </row>
    <row r="722" spans="2:8" ht="12">
      <c r="B722" s="277"/>
      <c r="C722" s="277"/>
      <c r="D722" s="277"/>
      <c r="E722" s="278"/>
      <c r="F722" s="277"/>
      <c r="G722" s="277"/>
      <c r="H722" s="277"/>
    </row>
    <row r="723" spans="2:8" ht="12">
      <c r="B723" s="277"/>
      <c r="C723" s="277"/>
      <c r="D723" s="277"/>
      <c r="E723" s="278"/>
      <c r="F723" s="277"/>
      <c r="G723" s="277"/>
      <c r="H723" s="277"/>
    </row>
  </sheetData>
  <sheetProtection formatCells="0" formatColumns="0" formatRows="0" insertColumns="0" insertRows="0" insertHyperlinks="0" deleteColumns="0" deleteRows="0" sort="0" autoFilter="0" pivotTables="0"/>
  <autoFilter ref="B5:H308">
    <sortState ref="B6:H723">
      <sortCondition sortBy="value" ref="D6:D723"/>
      <sortCondition sortBy="value" ref="D6:D723"/>
    </sortState>
  </autoFilter>
  <mergeCells count="2">
    <mergeCell ref="C3:H3"/>
    <mergeCell ref="C4:H4"/>
  </mergeCells>
  <conditionalFormatting sqref="B6:H723">
    <cfRule type="cellIs" priority="1" dxfId="8" operator="notEqual" stopIfTrue="1">
      <formula>" "</formula>
    </cfRule>
  </conditionalFormatting>
  <conditionalFormatting sqref="E6:E723">
    <cfRule type="containsText" priority="1" dxfId="0" operator="containsText" text="bisher nicht">
      <formula>NOT(ISERROR(SEARCH("bisher nicht",E6)))</formula>
    </cfRule>
    <cfRule type="containsText" priority="2" dxfId="1" operator="containsText" text="umgesetzt">
      <formula>NOT(ISERROR(SEARCH("umgesetzt",E6)))</formula>
    </cfRule>
    <cfRule type="containsText" priority="3" dxfId="1" operator="containsText" text="wird laufend umgesetzt">
      <formula>NOT(ISERROR(SEARCH("wird laufend umgesetzt",E6)))</formula>
    </cfRule>
    <cfRule type="containsText" priority="12" dxfId="0" operator="containsText" text="Umsetzung nicht möglich">
      <formula>NOT(ISERROR(SEARCH("Umsetzung nicht möglich",E6)))</formula>
    </cfRule>
    <cfRule type="containsText" priority="13" dxfId="0" operator="containsText" text="noch offen">
      <formula>NOT(ISERROR(SEARCH("noch offen",E6)))</formula>
    </cfRule>
    <cfRule type="containsText" priority="14" dxfId="2" operator="containsText" text="umgesetzt">
      <formula>NOT(ISERROR(SEARCH("umgesetzt",E6)))</formula>
    </cfRule>
    <cfRule type="containsText" priority="15" dxfId="3" operator="containsText" text="umgesetzt">
      <formula>NOT(ISERROR(SEARCH("umgesetzt",E6)))</formula>
    </cfRule>
    <cfRule type="containsText" priority="16" dxfId="4" operator="containsText" text="zukünftiger Termin">
      <formula>NOT(ISERROR(SEARCH("zukünftiger Termin",E6)))</formula>
    </cfRule>
    <cfRule type="containsText" priority="17" dxfId="5" operator="containsText" text="zukünftiger Termin">
      <formula>NOT(ISERROR(SEARCH("zukünftiger Termin",E6)))</formula>
    </cfRule>
    <cfRule type="containsText" priority="18" dxfId="4" operator="containsText" text="zukünftiger Termin">
      <formula>NOT(ISERROR(SEARCH("zukünftiger Termin",E6)))</formula>
    </cfRule>
    <cfRule type="containsText" priority="19" dxfId="6" operator="containsText" text="in Umsetzung">
      <formula>NOT(ISERROR(SEARCH("in Umsetzung",E6)))</formula>
    </cfRule>
  </conditionalFormatting>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A64"/>
  <sheetViews>
    <sheetView zoomScale="87" zoomScaleNormal="87" workbookViewId="0" topLeftCell="A1">
      <selection activeCell="C15" sqref="C15"/>
    </sheetView>
  </sheetViews>
  <sheetFormatPr defaultColWidth="11.421875" defaultRowHeight="12.75"/>
  <cols>
    <col min="1" max="1" width="1.7109375" style="164" customWidth="1"/>
    <col min="2" max="2" width="15.421875" style="164" bestFit="1" customWidth="1"/>
    <col min="3" max="3" width="16.8515625" style="164" bestFit="1" customWidth="1"/>
    <col min="4" max="6" width="12.7109375" style="164" bestFit="1" customWidth="1"/>
    <col min="7" max="17" width="11.7109375" style="164" customWidth="1"/>
    <col min="18" max="53" width="11.421875" style="5" customWidth="1"/>
    <col min="54" max="16384" width="11.421875" style="164" customWidth="1"/>
  </cols>
  <sheetData>
    <row r="1" spans="1:17" ht="12.75">
      <c r="A1" s="5"/>
      <c r="B1" s="5"/>
      <c r="C1" s="5"/>
      <c r="D1" s="5"/>
      <c r="E1" s="5"/>
      <c r="F1" s="5"/>
      <c r="G1" s="5"/>
      <c r="H1" s="5"/>
      <c r="I1" s="5"/>
      <c r="J1" s="5"/>
      <c r="K1" s="5"/>
      <c r="L1" s="5"/>
      <c r="M1" s="5"/>
      <c r="N1" s="5"/>
      <c r="O1" s="5"/>
      <c r="P1" s="5"/>
      <c r="Q1" s="5"/>
    </row>
    <row r="2" spans="1:17" ht="26.25">
      <c r="A2" s="5"/>
      <c r="B2" s="293" t="s">
        <v>90</v>
      </c>
      <c r="C2" s="63"/>
      <c r="D2" s="63"/>
      <c r="E2" s="165"/>
      <c r="F2" s="5"/>
      <c r="G2" s="5"/>
      <c r="H2" s="5"/>
      <c r="I2" s="5"/>
      <c r="J2" s="5"/>
      <c r="K2" s="5"/>
      <c r="L2" s="5"/>
      <c r="M2" s="5"/>
      <c r="N2" s="5"/>
      <c r="O2" s="5"/>
      <c r="P2" s="5"/>
      <c r="Q2" s="5"/>
    </row>
    <row r="3" spans="1:53" s="172" customFormat="1" ht="18">
      <c r="A3" s="166"/>
      <c r="B3" s="167"/>
      <c r="C3" s="168" t="s">
        <v>5</v>
      </c>
      <c r="D3" s="169">
        <f>Planungsübersicht!$E13-3</f>
        <v>2015</v>
      </c>
      <c r="E3" s="169">
        <f>Planungsübersicht!$E13-2</f>
        <v>2016</v>
      </c>
      <c r="F3" s="169">
        <f>Planungsübersicht!$E13-1</f>
        <v>2017</v>
      </c>
      <c r="G3" s="169">
        <f>Planungsübersicht!$E13</f>
        <v>2018</v>
      </c>
      <c r="H3" s="169">
        <f>Planungsübersicht!$E13+1</f>
        <v>2019</v>
      </c>
      <c r="I3" s="169">
        <f>Planungsübersicht!$E13+2</f>
        <v>2020</v>
      </c>
      <c r="J3" s="169">
        <f>Planungsübersicht!$E13+3</f>
        <v>2021</v>
      </c>
      <c r="K3" s="169">
        <f>Planungsübersicht!$E13+4</f>
        <v>2022</v>
      </c>
      <c r="L3" s="169">
        <f>Planungsübersicht!$E13+5</f>
        <v>2023</v>
      </c>
      <c r="M3" s="169">
        <f>Planungsübersicht!$E13+6</f>
        <v>2024</v>
      </c>
      <c r="N3" s="169">
        <f>Planungsübersicht!$E13+7</f>
        <v>2025</v>
      </c>
      <c r="O3" s="169">
        <f>Planungsübersicht!$E13+8</f>
        <v>2026</v>
      </c>
      <c r="P3" s="169">
        <f>Planungsübersicht!$E13+9</f>
        <v>2027</v>
      </c>
      <c r="Q3" s="169">
        <f>Planungsübersicht!$E13+10</f>
        <v>2028</v>
      </c>
      <c r="R3" s="169">
        <f>Planungsübersicht!$E13+11</f>
        <v>2029</v>
      </c>
      <c r="S3" s="169">
        <f>Planungsübersicht!$E13+12</f>
        <v>2030</v>
      </c>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row>
    <row r="4" spans="1:53" s="173" customFormat="1" ht="6" customHeight="1" thickBot="1">
      <c r="A4" s="166"/>
      <c r="B4" s="166"/>
      <c r="C4" s="166"/>
      <c r="D4" s="166"/>
      <c r="E4" s="166"/>
      <c r="F4" s="166"/>
      <c r="G4" s="166"/>
      <c r="H4" s="166"/>
      <c r="I4" s="166"/>
      <c r="J4" s="166"/>
      <c r="K4" s="166"/>
      <c r="L4" s="166"/>
      <c r="M4" s="166"/>
      <c r="N4" s="166"/>
      <c r="O4" s="166"/>
      <c r="P4" s="166"/>
      <c r="Q4" s="166"/>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row>
    <row r="5" spans="1:19" ht="12.75">
      <c r="A5" s="174"/>
      <c r="B5" s="2" t="s">
        <v>6</v>
      </c>
      <c r="C5" s="14" t="s">
        <v>202</v>
      </c>
      <c r="D5" s="10">
        <v>122100</v>
      </c>
      <c r="E5" s="10">
        <v>127600</v>
      </c>
      <c r="F5" s="10"/>
      <c r="G5" s="10"/>
      <c r="H5" s="10"/>
      <c r="I5" s="10"/>
      <c r="J5" s="10"/>
      <c r="K5" s="10"/>
      <c r="L5" s="10"/>
      <c r="M5" s="10"/>
      <c r="N5" s="10"/>
      <c r="O5" s="10"/>
      <c r="P5" s="10"/>
      <c r="Q5" s="10"/>
      <c r="R5" s="10"/>
      <c r="S5" s="11"/>
    </row>
    <row r="6" spans="1:19" ht="12.75">
      <c r="A6" s="174"/>
      <c r="B6" s="3" t="s">
        <v>21</v>
      </c>
      <c r="C6" s="15" t="s">
        <v>203</v>
      </c>
      <c r="D6" s="12">
        <v>84240</v>
      </c>
      <c r="E6" s="12">
        <v>92504</v>
      </c>
      <c r="F6" s="12"/>
      <c r="G6" s="12"/>
      <c r="H6" s="12"/>
      <c r="I6" s="12"/>
      <c r="J6" s="12"/>
      <c r="K6" s="12"/>
      <c r="L6" s="12"/>
      <c r="M6" s="12"/>
      <c r="N6" s="12"/>
      <c r="O6" s="12"/>
      <c r="P6" s="12"/>
      <c r="Q6" s="12"/>
      <c r="R6" s="12"/>
      <c r="S6" s="13"/>
    </row>
    <row r="7" spans="1:19" ht="12.75">
      <c r="A7" s="174"/>
      <c r="B7" s="3" t="s">
        <v>22</v>
      </c>
      <c r="C7" s="15" t="s">
        <v>201</v>
      </c>
      <c r="D7" s="12">
        <v>46260</v>
      </c>
      <c r="E7" s="311">
        <f>D7</f>
        <v>46260</v>
      </c>
      <c r="F7" s="12"/>
      <c r="G7" s="12"/>
      <c r="H7" s="12"/>
      <c r="I7" s="12"/>
      <c r="J7" s="12"/>
      <c r="K7" s="12"/>
      <c r="L7" s="12"/>
      <c r="M7" s="12"/>
      <c r="N7" s="12"/>
      <c r="O7" s="12"/>
      <c r="P7" s="12"/>
      <c r="Q7" s="12"/>
      <c r="R7" s="12"/>
      <c r="S7" s="13"/>
    </row>
    <row r="8" spans="1:53" s="172" customFormat="1" ht="18" customHeight="1" thickBot="1">
      <c r="A8" s="166"/>
      <c r="B8" s="4"/>
      <c r="C8" s="175" t="s">
        <v>13</v>
      </c>
      <c r="D8" s="176">
        <f>SUM(D5:D7)</f>
        <v>252600</v>
      </c>
      <c r="E8" s="176">
        <f>SUM(E5:E7)</f>
        <v>266364</v>
      </c>
      <c r="F8" s="176">
        <f aca="true" t="shared" si="0" ref="F8:O8">SUM(F5:F7)</f>
        <v>0</v>
      </c>
      <c r="G8" s="176">
        <f t="shared" si="0"/>
        <v>0</v>
      </c>
      <c r="H8" s="176">
        <f t="shared" si="0"/>
        <v>0</v>
      </c>
      <c r="I8" s="176">
        <f t="shared" si="0"/>
        <v>0</v>
      </c>
      <c r="J8" s="176">
        <f t="shared" si="0"/>
        <v>0</v>
      </c>
      <c r="K8" s="176">
        <f t="shared" si="0"/>
        <v>0</v>
      </c>
      <c r="L8" s="176">
        <f t="shared" si="0"/>
        <v>0</v>
      </c>
      <c r="M8" s="176">
        <f t="shared" si="0"/>
        <v>0</v>
      </c>
      <c r="N8" s="176">
        <f t="shared" si="0"/>
        <v>0</v>
      </c>
      <c r="O8" s="176">
        <f t="shared" si="0"/>
        <v>0</v>
      </c>
      <c r="P8" s="176">
        <f>SUM(P5:P7)</f>
        <v>0</v>
      </c>
      <c r="Q8" s="176">
        <f>SUM(Q5:Q7)</f>
        <v>0</v>
      </c>
      <c r="R8" s="176">
        <f>SUM(R5:R7)</f>
        <v>0</v>
      </c>
      <c r="S8" s="177">
        <f>SUM(S5:S7)</f>
        <v>0</v>
      </c>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row>
    <row r="9" spans="1:19" ht="6" customHeight="1" thickBot="1">
      <c r="A9" s="174"/>
      <c r="B9" s="5"/>
      <c r="C9" s="5"/>
      <c r="D9" s="178"/>
      <c r="E9" s="178"/>
      <c r="F9" s="178"/>
      <c r="G9" s="178"/>
      <c r="H9" s="178"/>
      <c r="I9" s="178"/>
      <c r="J9" s="178"/>
      <c r="K9" s="178"/>
      <c r="L9" s="178"/>
      <c r="M9" s="178"/>
      <c r="N9" s="178"/>
      <c r="O9" s="178"/>
      <c r="P9" s="178"/>
      <c r="Q9" s="178"/>
      <c r="R9" s="178"/>
      <c r="S9" s="178"/>
    </row>
    <row r="10" spans="1:19" ht="12.75">
      <c r="A10" s="174"/>
      <c r="B10" s="6" t="s">
        <v>7</v>
      </c>
      <c r="C10" s="14" t="s">
        <v>200</v>
      </c>
      <c r="D10" s="16">
        <v>105368</v>
      </c>
      <c r="E10" s="16">
        <v>122670</v>
      </c>
      <c r="F10" s="16"/>
      <c r="G10" s="16"/>
      <c r="H10" s="16"/>
      <c r="I10" s="16"/>
      <c r="J10" s="16"/>
      <c r="K10" s="16"/>
      <c r="L10" s="16"/>
      <c r="M10" s="16"/>
      <c r="N10" s="16"/>
      <c r="O10" s="16"/>
      <c r="P10" s="16"/>
      <c r="Q10" s="16"/>
      <c r="R10" s="16"/>
      <c r="S10" s="17"/>
    </row>
    <row r="11" spans="1:19" ht="12.75">
      <c r="A11" s="174"/>
      <c r="B11" s="7" t="s">
        <v>9</v>
      </c>
      <c r="C11" s="15"/>
      <c r="D11" s="18"/>
      <c r="E11" s="18"/>
      <c r="F11" s="18"/>
      <c r="G11" s="18"/>
      <c r="H11" s="18"/>
      <c r="I11" s="18"/>
      <c r="J11" s="18"/>
      <c r="K11" s="18"/>
      <c r="L11" s="18"/>
      <c r="M11" s="18"/>
      <c r="N11" s="18"/>
      <c r="O11" s="18"/>
      <c r="P11" s="18"/>
      <c r="Q11" s="18"/>
      <c r="R11" s="18"/>
      <c r="S11" s="19"/>
    </row>
    <row r="12" spans="1:19" ht="12.75">
      <c r="A12" s="174"/>
      <c r="B12" s="7" t="s">
        <v>10</v>
      </c>
      <c r="C12" s="15"/>
      <c r="D12" s="18"/>
      <c r="E12" s="18"/>
      <c r="F12" s="18"/>
      <c r="G12" s="18"/>
      <c r="H12" s="18"/>
      <c r="I12" s="18"/>
      <c r="J12" s="18"/>
      <c r="K12" s="18"/>
      <c r="L12" s="18"/>
      <c r="M12" s="18"/>
      <c r="N12" s="18"/>
      <c r="O12" s="18"/>
      <c r="P12" s="18"/>
      <c r="Q12" s="18"/>
      <c r="R12" s="18"/>
      <c r="S12" s="19"/>
    </row>
    <row r="13" spans="1:19" ht="9.75" customHeight="1">
      <c r="A13" s="174"/>
      <c r="B13" s="7"/>
      <c r="C13" s="179"/>
      <c r="D13" s="180"/>
      <c r="E13" s="180"/>
      <c r="F13" s="180"/>
      <c r="G13" s="180"/>
      <c r="H13" s="180"/>
      <c r="I13" s="180"/>
      <c r="J13" s="180"/>
      <c r="K13" s="180"/>
      <c r="L13" s="180"/>
      <c r="M13" s="180"/>
      <c r="N13" s="180"/>
      <c r="O13" s="180"/>
      <c r="P13" s="180"/>
      <c r="Q13" s="180"/>
      <c r="R13" s="180"/>
      <c r="S13" s="181"/>
    </row>
    <row r="14" spans="1:19" ht="12.75">
      <c r="A14" s="174"/>
      <c r="B14" s="7" t="s">
        <v>8</v>
      </c>
      <c r="C14" s="15" t="s">
        <v>201</v>
      </c>
      <c r="D14" s="20">
        <v>295</v>
      </c>
      <c r="E14" s="312">
        <f>D14</f>
        <v>295</v>
      </c>
      <c r="F14" s="20"/>
      <c r="G14" s="20"/>
      <c r="H14" s="20"/>
      <c r="I14" s="20"/>
      <c r="J14" s="20"/>
      <c r="K14" s="20"/>
      <c r="L14" s="20"/>
      <c r="M14" s="20"/>
      <c r="N14" s="20"/>
      <c r="O14" s="20"/>
      <c r="P14" s="20"/>
      <c r="Q14" s="20"/>
      <c r="R14" s="20"/>
      <c r="S14" s="21"/>
    </row>
    <row r="15" spans="1:19" ht="12.75">
      <c r="A15" s="5"/>
      <c r="B15" s="7" t="s">
        <v>11</v>
      </c>
      <c r="C15" s="15"/>
      <c r="D15" s="20"/>
      <c r="E15" s="20"/>
      <c r="F15" s="20"/>
      <c r="G15" s="20"/>
      <c r="H15" s="20"/>
      <c r="I15" s="20"/>
      <c r="J15" s="20"/>
      <c r="K15" s="20"/>
      <c r="L15" s="20"/>
      <c r="M15" s="20"/>
      <c r="N15" s="20"/>
      <c r="O15" s="20"/>
      <c r="P15" s="20"/>
      <c r="Q15" s="20"/>
      <c r="R15" s="20"/>
      <c r="S15" s="21"/>
    </row>
    <row r="16" spans="1:19" ht="12.75">
      <c r="A16" s="174"/>
      <c r="B16" s="7" t="s">
        <v>12</v>
      </c>
      <c r="C16" s="15"/>
      <c r="D16" s="20"/>
      <c r="E16" s="20"/>
      <c r="F16" s="20"/>
      <c r="G16" s="20"/>
      <c r="H16" s="20"/>
      <c r="I16" s="20"/>
      <c r="J16" s="20"/>
      <c r="K16" s="20"/>
      <c r="L16" s="20"/>
      <c r="M16" s="20"/>
      <c r="N16" s="20"/>
      <c r="O16" s="20"/>
      <c r="P16" s="20"/>
      <c r="Q16" s="20"/>
      <c r="R16" s="20"/>
      <c r="S16" s="21"/>
    </row>
    <row r="17" spans="1:53" s="172" customFormat="1" ht="18.75" customHeight="1" thickBot="1">
      <c r="A17" s="166"/>
      <c r="B17" s="8"/>
      <c r="C17" s="182" t="s">
        <v>2</v>
      </c>
      <c r="D17" s="183">
        <f>(D10+D11+D12)*11+(D14+D15+D16)*1000</f>
        <v>1454048</v>
      </c>
      <c r="E17" s="183">
        <f aca="true" t="shared" si="1" ref="E17:O17">(E10+E11+E12)*11+(E14+E15+E16)*1000</f>
        <v>1644370</v>
      </c>
      <c r="F17" s="183">
        <f t="shared" si="1"/>
        <v>0</v>
      </c>
      <c r="G17" s="183">
        <f t="shared" si="1"/>
        <v>0</v>
      </c>
      <c r="H17" s="183">
        <f t="shared" si="1"/>
        <v>0</v>
      </c>
      <c r="I17" s="183">
        <f t="shared" si="1"/>
        <v>0</v>
      </c>
      <c r="J17" s="183">
        <f t="shared" si="1"/>
        <v>0</v>
      </c>
      <c r="K17" s="183">
        <f t="shared" si="1"/>
        <v>0</v>
      </c>
      <c r="L17" s="183">
        <f t="shared" si="1"/>
        <v>0</v>
      </c>
      <c r="M17" s="183">
        <f t="shared" si="1"/>
        <v>0</v>
      </c>
      <c r="N17" s="183">
        <f t="shared" si="1"/>
        <v>0</v>
      </c>
      <c r="O17" s="183">
        <f t="shared" si="1"/>
        <v>0</v>
      </c>
      <c r="P17" s="183">
        <f>(P10+P11+P12)*11+(P14+P15+P16)*1000</f>
        <v>0</v>
      </c>
      <c r="Q17" s="183">
        <f>(Q10+Q11+Q12)*11+(Q14+Q15+Q16)*1000</f>
        <v>0</v>
      </c>
      <c r="R17" s="183">
        <f>(R10+R11+R12)*11+(R14+R15+R16)*1000</f>
        <v>0</v>
      </c>
      <c r="S17" s="184">
        <f>(S10+S11+S12)*11+(S14+S15+S16)*1000</f>
        <v>0</v>
      </c>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row>
    <row r="18" spans="1:17" ht="7.5" customHeight="1" thickBot="1">
      <c r="A18" s="5"/>
      <c r="B18" s="5"/>
      <c r="C18" s="5"/>
      <c r="D18" s="174"/>
      <c r="E18" s="174"/>
      <c r="F18" s="174"/>
      <c r="G18" s="174"/>
      <c r="H18" s="174"/>
      <c r="I18" s="174"/>
      <c r="J18" s="174"/>
      <c r="K18" s="174"/>
      <c r="L18" s="5"/>
      <c r="M18" s="5"/>
      <c r="N18" s="5"/>
      <c r="O18" s="5"/>
      <c r="P18" s="5"/>
      <c r="Q18" s="5"/>
    </row>
    <row r="19" spans="1:53" s="187" customFormat="1" ht="12.75">
      <c r="A19" s="185"/>
      <c r="B19" s="186" t="s">
        <v>15</v>
      </c>
      <c r="C19" s="14" t="s">
        <v>204</v>
      </c>
      <c r="D19" s="10"/>
      <c r="E19" s="10"/>
      <c r="F19" s="10"/>
      <c r="G19" s="10"/>
      <c r="H19" s="10"/>
      <c r="I19" s="10"/>
      <c r="J19" s="10"/>
      <c r="K19" s="10"/>
      <c r="L19" s="10"/>
      <c r="M19" s="10"/>
      <c r="N19" s="10"/>
      <c r="O19" s="10"/>
      <c r="P19" s="10"/>
      <c r="Q19" s="10"/>
      <c r="R19" s="10"/>
      <c r="S19" s="11"/>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row>
    <row r="20" spans="1:53" s="187" customFormat="1" ht="16.5">
      <c r="A20" s="188"/>
      <c r="B20" s="189" t="s">
        <v>16</v>
      </c>
      <c r="C20" s="22"/>
      <c r="D20" s="12"/>
      <c r="E20" s="12"/>
      <c r="F20" s="12"/>
      <c r="G20" s="12"/>
      <c r="H20" s="12"/>
      <c r="I20" s="12"/>
      <c r="J20" s="12"/>
      <c r="K20" s="12"/>
      <c r="L20" s="12"/>
      <c r="M20" s="12"/>
      <c r="N20" s="12"/>
      <c r="O20" s="12"/>
      <c r="P20" s="12"/>
      <c r="Q20" s="12"/>
      <c r="R20" s="12"/>
      <c r="S20" s="13"/>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row>
    <row r="21" spans="1:53" s="187" customFormat="1" ht="12.75">
      <c r="A21" s="185"/>
      <c r="B21" s="189" t="s">
        <v>17</v>
      </c>
      <c r="C21" s="22"/>
      <c r="D21" s="12"/>
      <c r="E21" s="12"/>
      <c r="F21" s="12"/>
      <c r="G21" s="12"/>
      <c r="H21" s="12"/>
      <c r="I21" s="12"/>
      <c r="J21" s="12"/>
      <c r="K21" s="12"/>
      <c r="L21" s="12"/>
      <c r="M21" s="12"/>
      <c r="N21" s="12"/>
      <c r="O21" s="12"/>
      <c r="P21" s="12"/>
      <c r="Q21" s="12"/>
      <c r="R21" s="12"/>
      <c r="S21" s="13"/>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row>
    <row r="22" spans="1:53" s="172" customFormat="1" ht="18.75" customHeight="1" thickBot="1">
      <c r="A22" s="166"/>
      <c r="B22" s="9"/>
      <c r="C22" s="190" t="s">
        <v>18</v>
      </c>
      <c r="D22" s="191">
        <f>SUM(D19:D21)</f>
        <v>0</v>
      </c>
      <c r="E22" s="191">
        <f aca="true" t="shared" si="2" ref="E22:O22">SUM(E19:E21)</f>
        <v>0</v>
      </c>
      <c r="F22" s="191">
        <f t="shared" si="2"/>
        <v>0</v>
      </c>
      <c r="G22" s="191">
        <f t="shared" si="2"/>
        <v>0</v>
      </c>
      <c r="H22" s="191">
        <f t="shared" si="2"/>
        <v>0</v>
      </c>
      <c r="I22" s="191">
        <f t="shared" si="2"/>
        <v>0</v>
      </c>
      <c r="J22" s="191">
        <f t="shared" si="2"/>
        <v>0</v>
      </c>
      <c r="K22" s="191">
        <f t="shared" si="2"/>
        <v>0</v>
      </c>
      <c r="L22" s="191">
        <f t="shared" si="2"/>
        <v>0</v>
      </c>
      <c r="M22" s="191">
        <f t="shared" si="2"/>
        <v>0</v>
      </c>
      <c r="N22" s="191">
        <f t="shared" si="2"/>
        <v>0</v>
      </c>
      <c r="O22" s="191">
        <f t="shared" si="2"/>
        <v>0</v>
      </c>
      <c r="P22" s="191">
        <f>SUM(P19:P21)</f>
        <v>0</v>
      </c>
      <c r="Q22" s="191">
        <f>SUM(Q19:Q21)</f>
        <v>0</v>
      </c>
      <c r="R22" s="191">
        <f>SUM(R19:R21)</f>
        <v>0</v>
      </c>
      <c r="S22" s="192">
        <f>SUM(S19:S21)</f>
        <v>0</v>
      </c>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row>
    <row r="23" spans="1:17" ht="6" customHeight="1" thickBot="1">
      <c r="A23" s="174"/>
      <c r="B23" s="5"/>
      <c r="C23" s="5"/>
      <c r="D23" s="174"/>
      <c r="E23" s="193"/>
      <c r="F23" s="193"/>
      <c r="G23" s="193"/>
      <c r="H23" s="174"/>
      <c r="I23" s="174"/>
      <c r="J23" s="194"/>
      <c r="K23" s="194"/>
      <c r="L23" s="5"/>
      <c r="M23" s="5"/>
      <c r="N23" s="5"/>
      <c r="O23" s="5"/>
      <c r="P23" s="5"/>
      <c r="Q23" s="5"/>
    </row>
    <row r="24" spans="1:19" ht="12.75">
      <c r="A24" s="174"/>
      <c r="B24" s="299" t="s">
        <v>196</v>
      </c>
      <c r="C24" s="309" t="s">
        <v>200</v>
      </c>
      <c r="D24" s="300">
        <v>333</v>
      </c>
      <c r="E24" s="300">
        <v>400</v>
      </c>
      <c r="F24" s="300"/>
      <c r="G24" s="300"/>
      <c r="H24" s="300"/>
      <c r="I24" s="300"/>
      <c r="J24" s="300"/>
      <c r="K24" s="300"/>
      <c r="L24" s="300"/>
      <c r="M24" s="300"/>
      <c r="N24" s="300"/>
      <c r="O24" s="300"/>
      <c r="P24" s="300"/>
      <c r="Q24" s="300"/>
      <c r="R24" s="300"/>
      <c r="S24" s="301"/>
    </row>
    <row r="25" spans="1:19" ht="12.75">
      <c r="A25" s="174"/>
      <c r="B25" s="302" t="s">
        <v>197</v>
      </c>
      <c r="C25" s="310" t="s">
        <v>201</v>
      </c>
      <c r="D25" s="303">
        <v>57</v>
      </c>
      <c r="E25" s="313">
        <f>D25</f>
        <v>57</v>
      </c>
      <c r="F25" s="303"/>
      <c r="G25" s="303"/>
      <c r="H25" s="303"/>
      <c r="I25" s="303"/>
      <c r="J25" s="303"/>
      <c r="K25" s="303"/>
      <c r="L25" s="303"/>
      <c r="M25" s="303"/>
      <c r="N25" s="303"/>
      <c r="O25" s="303"/>
      <c r="P25" s="303"/>
      <c r="Q25" s="303"/>
      <c r="R25" s="303"/>
      <c r="S25" s="304"/>
    </row>
    <row r="26" spans="1:19" ht="12.75">
      <c r="A26" s="174"/>
      <c r="B26" s="302" t="s">
        <v>198</v>
      </c>
      <c r="C26" s="22"/>
      <c r="D26" s="303"/>
      <c r="E26" s="303"/>
      <c r="F26" s="303"/>
      <c r="G26" s="303"/>
      <c r="H26" s="303"/>
      <c r="I26" s="303"/>
      <c r="J26" s="303"/>
      <c r="K26" s="303"/>
      <c r="L26" s="303"/>
      <c r="M26" s="303"/>
      <c r="N26" s="303"/>
      <c r="O26" s="303"/>
      <c r="P26" s="303"/>
      <c r="Q26" s="303"/>
      <c r="R26" s="303"/>
      <c r="S26" s="304"/>
    </row>
    <row r="27" spans="1:19" ht="13.5" thickBot="1">
      <c r="A27" s="5"/>
      <c r="B27" s="305"/>
      <c r="C27" s="306" t="s">
        <v>199</v>
      </c>
      <c r="D27" s="307">
        <f aca="true" t="shared" si="3" ref="D27:O27">SUM(D24:D26)</f>
        <v>390</v>
      </c>
      <c r="E27" s="307">
        <f t="shared" si="3"/>
        <v>457</v>
      </c>
      <c r="F27" s="307">
        <f t="shared" si="3"/>
        <v>0</v>
      </c>
      <c r="G27" s="307">
        <f t="shared" si="3"/>
        <v>0</v>
      </c>
      <c r="H27" s="307">
        <f t="shared" si="3"/>
        <v>0</v>
      </c>
      <c r="I27" s="307">
        <f t="shared" si="3"/>
        <v>0</v>
      </c>
      <c r="J27" s="307">
        <f t="shared" si="3"/>
        <v>0</v>
      </c>
      <c r="K27" s="307">
        <f t="shared" si="3"/>
        <v>0</v>
      </c>
      <c r="L27" s="307">
        <f t="shared" si="3"/>
        <v>0</v>
      </c>
      <c r="M27" s="307">
        <f t="shared" si="3"/>
        <v>0</v>
      </c>
      <c r="N27" s="307">
        <f t="shared" si="3"/>
        <v>0</v>
      </c>
      <c r="O27" s="307">
        <f t="shared" si="3"/>
        <v>0</v>
      </c>
      <c r="P27" s="307">
        <f>SUM(P24:P26)</f>
        <v>0</v>
      </c>
      <c r="Q27" s="307">
        <f>SUM(Q24:Q26)</f>
        <v>0</v>
      </c>
      <c r="R27" s="307">
        <f>SUM(R24:R26)</f>
        <v>0</v>
      </c>
      <c r="S27" s="308">
        <f>SUM(S24:S26)</f>
        <v>0</v>
      </c>
    </row>
    <row r="28" spans="1:17" ht="12.75">
      <c r="A28" s="5"/>
      <c r="B28" s="195"/>
      <c r="C28" s="195"/>
      <c r="D28" s="193"/>
      <c r="E28" s="193"/>
      <c r="F28" s="193"/>
      <c r="G28" s="193"/>
      <c r="H28" s="193"/>
      <c r="I28" s="193"/>
      <c r="J28" s="193"/>
      <c r="K28" s="193"/>
      <c r="L28" s="5"/>
      <c r="M28" s="5"/>
      <c r="N28" s="5"/>
      <c r="O28" s="5"/>
      <c r="P28" s="5"/>
      <c r="Q28" s="5"/>
    </row>
    <row r="29" spans="1:17" ht="12.75">
      <c r="A29" s="5"/>
      <c r="B29" s="5"/>
      <c r="C29" s="5"/>
      <c r="D29" s="5"/>
      <c r="E29" s="5"/>
      <c r="F29" s="5"/>
      <c r="G29" s="5"/>
      <c r="H29" s="5"/>
      <c r="I29" s="5"/>
      <c r="J29" s="5"/>
      <c r="K29" s="5"/>
      <c r="L29" s="5"/>
      <c r="M29" s="5"/>
      <c r="N29" s="5"/>
      <c r="O29" s="5"/>
      <c r="P29" s="5"/>
      <c r="Q29" s="5"/>
    </row>
    <row r="30" spans="1:17" ht="13.5">
      <c r="A30" s="196"/>
      <c r="B30" s="5"/>
      <c r="C30" s="5"/>
      <c r="D30" s="174"/>
      <c r="E30" s="193"/>
      <c r="F30" s="193"/>
      <c r="G30" s="193"/>
      <c r="H30" s="193"/>
      <c r="I30" s="174"/>
      <c r="J30" s="174"/>
      <c r="K30" s="194"/>
      <c r="L30" s="5"/>
      <c r="M30" s="5"/>
      <c r="N30" s="5"/>
      <c r="O30" s="5"/>
      <c r="P30" s="5"/>
      <c r="Q30" s="5"/>
    </row>
    <row r="31" spans="1:17" ht="13.5">
      <c r="A31" s="196"/>
      <c r="B31" s="5"/>
      <c r="C31" s="5"/>
      <c r="D31" s="174"/>
      <c r="E31" s="5"/>
      <c r="F31" s="5"/>
      <c r="G31" s="5"/>
      <c r="H31" s="5"/>
      <c r="I31" s="5"/>
      <c r="J31" s="174"/>
      <c r="K31" s="194"/>
      <c r="L31" s="5"/>
      <c r="M31" s="5"/>
      <c r="N31" s="5"/>
      <c r="O31" s="5"/>
      <c r="P31" s="5"/>
      <c r="Q31" s="5"/>
    </row>
    <row r="32" spans="1:17" ht="13.5">
      <c r="A32" s="197"/>
      <c r="B32" s="5"/>
      <c r="C32" s="5"/>
      <c r="D32" s="174"/>
      <c r="E32" s="5"/>
      <c r="F32" s="5"/>
      <c r="G32" s="5"/>
      <c r="H32" s="5"/>
      <c r="I32" s="5"/>
      <c r="J32" s="5"/>
      <c r="K32" s="194"/>
      <c r="L32" s="5"/>
      <c r="M32" s="5"/>
      <c r="N32" s="5"/>
      <c r="O32" s="5"/>
      <c r="P32" s="5"/>
      <c r="Q32" s="5"/>
    </row>
    <row r="33" spans="1:17" ht="12.75">
      <c r="A33" s="5"/>
      <c r="B33" s="195"/>
      <c r="C33" s="195"/>
      <c r="D33" s="193"/>
      <c r="E33" s="193"/>
      <c r="F33" s="193"/>
      <c r="G33" s="193"/>
      <c r="H33" s="193"/>
      <c r="I33" s="174"/>
      <c r="J33" s="174"/>
      <c r="K33" s="174"/>
      <c r="L33" s="5"/>
      <c r="M33" s="5"/>
      <c r="N33" s="5"/>
      <c r="O33" s="5"/>
      <c r="P33" s="5"/>
      <c r="Q33" s="5"/>
    </row>
    <row r="34" spans="1:17" ht="12.75">
      <c r="A34" s="5"/>
      <c r="B34" s="5"/>
      <c r="C34" s="5"/>
      <c r="D34" s="5"/>
      <c r="E34" s="5"/>
      <c r="F34" s="5"/>
      <c r="G34" s="5"/>
      <c r="H34" s="5"/>
      <c r="I34" s="5"/>
      <c r="J34" s="5"/>
      <c r="K34" s="5"/>
      <c r="L34" s="5"/>
      <c r="M34" s="5"/>
      <c r="N34" s="5"/>
      <c r="O34" s="5"/>
      <c r="P34" s="5"/>
      <c r="Q34" s="5"/>
    </row>
    <row r="35" spans="1:17" ht="12.75">
      <c r="A35" s="5"/>
      <c r="B35" s="5"/>
      <c r="C35" s="5"/>
      <c r="D35" s="5"/>
      <c r="E35" s="5"/>
      <c r="F35" s="5"/>
      <c r="G35" s="5"/>
      <c r="H35" s="5"/>
      <c r="I35" s="5"/>
      <c r="J35" s="5"/>
      <c r="K35" s="5"/>
      <c r="L35" s="5"/>
      <c r="M35" s="5"/>
      <c r="N35" s="5"/>
      <c r="O35" s="5"/>
      <c r="P35" s="5"/>
      <c r="Q35" s="5"/>
    </row>
    <row r="36" spans="1:17" ht="12.75">
      <c r="A36" s="5"/>
      <c r="B36" s="5"/>
      <c r="C36" s="5"/>
      <c r="D36" s="5"/>
      <c r="E36" s="5"/>
      <c r="F36" s="5"/>
      <c r="G36" s="5"/>
      <c r="H36" s="5"/>
      <c r="I36" s="5"/>
      <c r="J36" s="5"/>
      <c r="K36" s="5"/>
      <c r="L36" s="5"/>
      <c r="M36" s="5"/>
      <c r="N36" s="5"/>
      <c r="O36" s="5"/>
      <c r="P36" s="5"/>
      <c r="Q36" s="5"/>
    </row>
    <row r="37" spans="1:17" ht="12.75">
      <c r="A37" s="5"/>
      <c r="B37" s="5"/>
      <c r="C37" s="5"/>
      <c r="D37" s="5"/>
      <c r="E37" s="5"/>
      <c r="F37" s="5"/>
      <c r="G37" s="5"/>
      <c r="H37" s="5"/>
      <c r="I37" s="5"/>
      <c r="J37" s="5"/>
      <c r="K37" s="5"/>
      <c r="L37" s="5"/>
      <c r="M37" s="5"/>
      <c r="N37" s="5"/>
      <c r="O37" s="5"/>
      <c r="P37" s="5"/>
      <c r="Q37" s="5"/>
    </row>
    <row r="38" spans="1:17" ht="12.75">
      <c r="A38" s="5"/>
      <c r="B38" s="5"/>
      <c r="C38" s="5"/>
      <c r="D38" s="5"/>
      <c r="E38" s="5"/>
      <c r="F38" s="5"/>
      <c r="G38" s="5"/>
      <c r="H38" s="5"/>
      <c r="I38" s="5"/>
      <c r="J38" s="5"/>
      <c r="K38" s="5"/>
      <c r="L38" s="5"/>
      <c r="M38" s="5"/>
      <c r="N38" s="5"/>
      <c r="O38" s="5"/>
      <c r="P38" s="5"/>
      <c r="Q38" s="5"/>
    </row>
    <row r="39" spans="1:17" ht="12.75">
      <c r="A39" s="5"/>
      <c r="B39" s="5"/>
      <c r="C39" s="5"/>
      <c r="D39" s="5"/>
      <c r="E39" s="5"/>
      <c r="F39" s="5"/>
      <c r="G39" s="5"/>
      <c r="H39" s="5"/>
      <c r="I39" s="5"/>
      <c r="J39" s="5"/>
      <c r="K39" s="5"/>
      <c r="L39" s="5"/>
      <c r="M39" s="5"/>
      <c r="N39" s="5"/>
      <c r="O39" s="5"/>
      <c r="P39" s="5"/>
      <c r="Q39" s="5"/>
    </row>
    <row r="40" spans="1:17" ht="12.75">
      <c r="A40" s="5"/>
      <c r="B40" s="5"/>
      <c r="C40" s="5"/>
      <c r="D40" s="5"/>
      <c r="E40" s="5"/>
      <c r="F40" s="5"/>
      <c r="G40" s="5"/>
      <c r="H40" s="5"/>
      <c r="I40" s="5"/>
      <c r="J40" s="5"/>
      <c r="K40" s="5"/>
      <c r="L40" s="5"/>
      <c r="M40" s="5"/>
      <c r="N40" s="5"/>
      <c r="O40" s="5"/>
      <c r="P40" s="5"/>
      <c r="Q40" s="5"/>
    </row>
    <row r="41" spans="1:17" ht="12.75">
      <c r="A41" s="5"/>
      <c r="B41" s="5"/>
      <c r="C41" s="5"/>
      <c r="D41" s="5"/>
      <c r="E41" s="5"/>
      <c r="F41" s="5"/>
      <c r="G41" s="5"/>
      <c r="H41" s="5"/>
      <c r="I41" s="5"/>
      <c r="J41" s="5"/>
      <c r="K41" s="5"/>
      <c r="L41" s="5"/>
      <c r="M41" s="5"/>
      <c r="N41" s="5"/>
      <c r="O41" s="5"/>
      <c r="P41" s="5"/>
      <c r="Q41" s="5"/>
    </row>
    <row r="42" spans="1:17" ht="12.75">
      <c r="A42" s="5"/>
      <c r="B42" s="5"/>
      <c r="C42" s="5"/>
      <c r="D42" s="5"/>
      <c r="E42" s="5"/>
      <c r="F42" s="5"/>
      <c r="G42" s="5"/>
      <c r="H42" s="5"/>
      <c r="I42" s="5"/>
      <c r="J42" s="5"/>
      <c r="K42" s="5"/>
      <c r="L42" s="5"/>
      <c r="M42" s="5"/>
      <c r="N42" s="5"/>
      <c r="O42" s="5"/>
      <c r="P42" s="5"/>
      <c r="Q42" s="5"/>
    </row>
    <row r="43" spans="1:17" ht="12.75">
      <c r="A43" s="5"/>
      <c r="B43" s="5"/>
      <c r="C43" s="5"/>
      <c r="D43" s="5"/>
      <c r="E43" s="5"/>
      <c r="F43" s="5"/>
      <c r="G43" s="5"/>
      <c r="H43" s="5"/>
      <c r="I43" s="5"/>
      <c r="J43" s="5"/>
      <c r="K43" s="5"/>
      <c r="L43" s="5"/>
      <c r="M43" s="5"/>
      <c r="N43" s="5"/>
      <c r="O43" s="5"/>
      <c r="P43" s="5"/>
      <c r="Q43" s="5"/>
    </row>
    <row r="44" spans="1:17" ht="12.75">
      <c r="A44" s="5"/>
      <c r="B44" s="5"/>
      <c r="C44" s="5"/>
      <c r="D44" s="5"/>
      <c r="E44" s="5"/>
      <c r="F44" s="5"/>
      <c r="G44" s="5"/>
      <c r="H44" s="5"/>
      <c r="I44" s="5"/>
      <c r="J44" s="5"/>
      <c r="K44" s="5"/>
      <c r="L44" s="5"/>
      <c r="M44" s="5"/>
      <c r="N44" s="5"/>
      <c r="O44" s="5"/>
      <c r="P44" s="5"/>
      <c r="Q44" s="5"/>
    </row>
    <row r="45" spans="1:17" ht="12.75">
      <c r="A45" s="5"/>
      <c r="B45" s="5"/>
      <c r="C45" s="5"/>
      <c r="D45" s="5"/>
      <c r="E45" s="5"/>
      <c r="F45" s="5"/>
      <c r="G45" s="5"/>
      <c r="H45" s="5"/>
      <c r="I45" s="5"/>
      <c r="J45" s="5"/>
      <c r="K45" s="5"/>
      <c r="L45" s="5"/>
      <c r="M45" s="5"/>
      <c r="N45" s="5"/>
      <c r="O45" s="5"/>
      <c r="P45" s="5"/>
      <c r="Q45" s="5"/>
    </row>
    <row r="46" spans="1:17" ht="12.75">
      <c r="A46" s="5"/>
      <c r="B46" s="5"/>
      <c r="C46" s="5"/>
      <c r="D46" s="5"/>
      <c r="E46" s="5"/>
      <c r="F46" s="5"/>
      <c r="G46" s="5"/>
      <c r="H46" s="5"/>
      <c r="I46" s="5"/>
      <c r="J46" s="5"/>
      <c r="K46" s="5"/>
      <c r="L46" s="5"/>
      <c r="M46" s="5"/>
      <c r="N46" s="5"/>
      <c r="O46" s="5"/>
      <c r="P46" s="5"/>
      <c r="Q46" s="5"/>
    </row>
    <row r="47" spans="1:17" ht="12.75">
      <c r="A47" s="5"/>
      <c r="B47" s="5"/>
      <c r="C47" s="5"/>
      <c r="D47" s="5"/>
      <c r="E47" s="5"/>
      <c r="F47" s="5"/>
      <c r="G47" s="5"/>
      <c r="H47" s="5"/>
      <c r="I47" s="5"/>
      <c r="J47" s="5"/>
      <c r="K47" s="5"/>
      <c r="L47" s="5"/>
      <c r="M47" s="5"/>
      <c r="N47" s="5"/>
      <c r="O47" s="5"/>
      <c r="P47" s="5"/>
      <c r="Q47" s="5"/>
    </row>
    <row r="48" spans="1:17" ht="12.75">
      <c r="A48" s="5"/>
      <c r="B48" s="5"/>
      <c r="C48" s="5"/>
      <c r="D48" s="5"/>
      <c r="E48" s="5"/>
      <c r="F48" s="5"/>
      <c r="G48" s="5"/>
      <c r="H48" s="5"/>
      <c r="I48" s="5"/>
      <c r="J48" s="5"/>
      <c r="K48" s="5"/>
      <c r="L48" s="5"/>
      <c r="M48" s="5"/>
      <c r="N48" s="5"/>
      <c r="O48" s="5"/>
      <c r="P48" s="5"/>
      <c r="Q48" s="5"/>
    </row>
    <row r="49" spans="1:17" ht="12.75">
      <c r="A49" s="5"/>
      <c r="B49" s="5"/>
      <c r="C49" s="5"/>
      <c r="D49" s="5"/>
      <c r="E49" s="5"/>
      <c r="F49" s="5"/>
      <c r="G49" s="5"/>
      <c r="H49" s="5"/>
      <c r="I49" s="5"/>
      <c r="J49" s="5"/>
      <c r="K49" s="5"/>
      <c r="L49" s="5"/>
      <c r="M49" s="5"/>
      <c r="N49" s="5"/>
      <c r="O49" s="5"/>
      <c r="P49" s="5"/>
      <c r="Q49" s="5"/>
    </row>
    <row r="50" spans="1:17" ht="12.75">
      <c r="A50" s="5"/>
      <c r="B50" s="5"/>
      <c r="C50" s="5"/>
      <c r="D50" s="5"/>
      <c r="E50" s="5"/>
      <c r="F50" s="5"/>
      <c r="G50" s="5"/>
      <c r="H50" s="5"/>
      <c r="I50" s="5"/>
      <c r="J50" s="5"/>
      <c r="K50" s="5"/>
      <c r="L50" s="5"/>
      <c r="M50" s="5"/>
      <c r="N50" s="5"/>
      <c r="O50" s="5"/>
      <c r="P50" s="5"/>
      <c r="Q50" s="5"/>
    </row>
    <row r="51" spans="2:17" ht="12.75">
      <c r="B51" s="5"/>
      <c r="C51" s="5"/>
      <c r="D51" s="5"/>
      <c r="E51" s="5"/>
      <c r="F51" s="5"/>
      <c r="G51" s="5"/>
      <c r="H51" s="5"/>
      <c r="I51" s="5"/>
      <c r="J51" s="5"/>
      <c r="K51" s="5"/>
      <c r="L51" s="5"/>
      <c r="M51" s="5"/>
      <c r="N51" s="5"/>
      <c r="O51" s="5"/>
      <c r="P51" s="5"/>
      <c r="Q51" s="5"/>
    </row>
    <row r="52" spans="1:17" ht="12.75">
      <c r="A52" s="5"/>
      <c r="B52" s="5"/>
      <c r="C52" s="5"/>
      <c r="D52" s="5"/>
      <c r="E52" s="5"/>
      <c r="F52" s="5"/>
      <c r="G52" s="5"/>
      <c r="H52" s="5"/>
      <c r="I52" s="5"/>
      <c r="J52" s="5"/>
      <c r="K52" s="5"/>
      <c r="L52" s="5"/>
      <c r="M52" s="5"/>
      <c r="N52" s="5"/>
      <c r="O52" s="5"/>
      <c r="P52" s="5"/>
      <c r="Q52" s="5"/>
    </row>
    <row r="53" spans="1:17" ht="12.75">
      <c r="A53" s="5"/>
      <c r="B53" s="5"/>
      <c r="C53" s="5"/>
      <c r="D53" s="5"/>
      <c r="E53" s="5"/>
      <c r="F53" s="5"/>
      <c r="G53" s="5"/>
      <c r="H53" s="5"/>
      <c r="I53" s="5"/>
      <c r="J53" s="5"/>
      <c r="K53" s="5"/>
      <c r="L53" s="5"/>
      <c r="M53" s="5"/>
      <c r="N53" s="5"/>
      <c r="O53" s="5"/>
      <c r="P53" s="5"/>
      <c r="Q53" s="5"/>
    </row>
    <row r="54" spans="1:17" ht="12.75">
      <c r="A54" s="5"/>
      <c r="B54" s="5"/>
      <c r="C54" s="5"/>
      <c r="D54" s="5"/>
      <c r="E54" s="5"/>
      <c r="F54" s="5"/>
      <c r="G54" s="5"/>
      <c r="H54" s="5"/>
      <c r="I54" s="5"/>
      <c r="J54" s="5"/>
      <c r="K54" s="5"/>
      <c r="L54" s="5"/>
      <c r="M54" s="5"/>
      <c r="N54" s="5"/>
      <c r="O54" s="5"/>
      <c r="P54" s="5"/>
      <c r="Q54" s="5"/>
    </row>
    <row r="55" spans="1:17" ht="12.75">
      <c r="A55" s="5"/>
      <c r="B55" s="5"/>
      <c r="C55" s="5"/>
      <c r="D55" s="5"/>
      <c r="E55" s="5"/>
      <c r="F55" s="5"/>
      <c r="G55" s="5"/>
      <c r="H55" s="5"/>
      <c r="I55" s="5"/>
      <c r="J55" s="5"/>
      <c r="K55" s="5"/>
      <c r="L55" s="5"/>
      <c r="M55" s="5"/>
      <c r="N55" s="5"/>
      <c r="O55" s="5"/>
      <c r="P55" s="5"/>
      <c r="Q55" s="5"/>
    </row>
    <row r="56" spans="1:17" ht="12.75">
      <c r="A56" s="5"/>
      <c r="B56" s="5"/>
      <c r="C56" s="5"/>
      <c r="D56" s="5"/>
      <c r="E56" s="5"/>
      <c r="F56" s="5"/>
      <c r="G56" s="5"/>
      <c r="H56" s="5"/>
      <c r="I56" s="5"/>
      <c r="J56" s="5"/>
      <c r="K56" s="5"/>
      <c r="L56" s="5"/>
      <c r="M56" s="5"/>
      <c r="N56" s="5"/>
      <c r="O56" s="5"/>
      <c r="P56" s="5"/>
      <c r="Q56" s="5"/>
    </row>
    <row r="57" spans="1:17" ht="12.75">
      <c r="A57" s="5"/>
      <c r="B57" s="5"/>
      <c r="C57" s="5"/>
      <c r="D57" s="5"/>
      <c r="E57" s="5"/>
      <c r="F57" s="5"/>
      <c r="G57" s="5"/>
      <c r="H57" s="5"/>
      <c r="I57" s="5"/>
      <c r="J57" s="5"/>
      <c r="K57" s="5"/>
      <c r="L57" s="5"/>
      <c r="M57" s="5"/>
      <c r="N57" s="5"/>
      <c r="O57" s="5"/>
      <c r="P57" s="5"/>
      <c r="Q57" s="5"/>
    </row>
    <row r="58" spans="1:17" ht="12.75">
      <c r="A58" s="5"/>
      <c r="B58" s="5"/>
      <c r="C58" s="5"/>
      <c r="D58" s="5"/>
      <c r="E58" s="5"/>
      <c r="F58" s="5"/>
      <c r="G58" s="5"/>
      <c r="H58" s="5"/>
      <c r="I58" s="5"/>
      <c r="J58" s="5"/>
      <c r="K58" s="5"/>
      <c r="L58" s="5"/>
      <c r="M58" s="5"/>
      <c r="N58" s="5"/>
      <c r="O58" s="5"/>
      <c r="P58" s="5"/>
      <c r="Q58" s="5"/>
    </row>
    <row r="59" spans="1:17" ht="12.75">
      <c r="A59" s="5"/>
      <c r="B59" s="5"/>
      <c r="C59" s="5"/>
      <c r="D59" s="5"/>
      <c r="E59" s="5"/>
      <c r="F59" s="5"/>
      <c r="G59" s="5"/>
      <c r="H59" s="5"/>
      <c r="I59" s="5"/>
      <c r="J59" s="5"/>
      <c r="K59" s="5"/>
      <c r="L59" s="5"/>
      <c r="M59" s="5"/>
      <c r="N59" s="5"/>
      <c r="O59" s="5"/>
      <c r="P59" s="5"/>
      <c r="Q59" s="5"/>
    </row>
    <row r="60" spans="1:17" ht="12.75">
      <c r="A60" s="5"/>
      <c r="B60" s="5"/>
      <c r="C60" s="5"/>
      <c r="D60" s="5"/>
      <c r="E60" s="5"/>
      <c r="F60" s="5"/>
      <c r="G60" s="5"/>
      <c r="H60" s="5"/>
      <c r="I60" s="5"/>
      <c r="J60" s="5"/>
      <c r="K60" s="5"/>
      <c r="L60" s="5"/>
      <c r="M60" s="5"/>
      <c r="N60" s="5"/>
      <c r="O60" s="5"/>
      <c r="P60" s="5"/>
      <c r="Q60" s="5"/>
    </row>
    <row r="61" spans="1:17" ht="12.75">
      <c r="A61" s="5"/>
      <c r="B61" s="5"/>
      <c r="C61" s="5"/>
      <c r="D61" s="5"/>
      <c r="E61" s="5"/>
      <c r="F61" s="5"/>
      <c r="G61" s="5"/>
      <c r="H61" s="5"/>
      <c r="I61" s="5"/>
      <c r="J61" s="5"/>
      <c r="K61" s="5"/>
      <c r="L61" s="5"/>
      <c r="M61" s="5"/>
      <c r="N61" s="5"/>
      <c r="O61" s="5"/>
      <c r="P61" s="5"/>
      <c r="Q61" s="5"/>
    </row>
    <row r="62" spans="1:17" ht="12.75">
      <c r="A62" s="5"/>
      <c r="B62" s="5"/>
      <c r="C62" s="5"/>
      <c r="D62" s="5"/>
      <c r="E62" s="5"/>
      <c r="F62" s="5"/>
      <c r="G62" s="5"/>
      <c r="H62" s="5"/>
      <c r="I62" s="5"/>
      <c r="J62" s="5"/>
      <c r="K62" s="5"/>
      <c r="L62" s="5"/>
      <c r="M62" s="5"/>
      <c r="N62" s="5"/>
      <c r="O62" s="5"/>
      <c r="P62" s="5"/>
      <c r="Q62" s="5"/>
    </row>
    <row r="63" spans="1:17" ht="12.75">
      <c r="A63" s="5"/>
      <c r="B63" s="5"/>
      <c r="C63" s="5"/>
      <c r="D63" s="5"/>
      <c r="E63" s="5"/>
      <c r="F63" s="5"/>
      <c r="G63" s="5"/>
      <c r="H63" s="5"/>
      <c r="I63" s="5"/>
      <c r="J63" s="5"/>
      <c r="K63" s="5"/>
      <c r="L63" s="5"/>
      <c r="M63" s="5"/>
      <c r="N63" s="5"/>
      <c r="O63" s="5"/>
      <c r="P63" s="5"/>
      <c r="Q63" s="5"/>
    </row>
    <row r="64" spans="1:17" ht="12.75">
      <c r="A64" s="5"/>
      <c r="B64" s="5"/>
      <c r="C64" s="5"/>
      <c r="D64" s="5"/>
      <c r="E64" s="5"/>
      <c r="F64" s="5"/>
      <c r="G64" s="5"/>
      <c r="H64" s="5"/>
      <c r="I64" s="5"/>
      <c r="J64" s="5"/>
      <c r="K64" s="5"/>
      <c r="L64" s="5"/>
      <c r="M64" s="5"/>
      <c r="N64" s="5"/>
      <c r="O64" s="5"/>
      <c r="P64" s="5"/>
      <c r="Q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5" customFormat="1" ht="12.75"/>
    <row r="217" s="5" customFormat="1" ht="12.75"/>
    <row r="218" s="5" customFormat="1" ht="12.75"/>
    <row r="219" s="5" customFormat="1" ht="12.75"/>
    <row r="220" s="5" customFormat="1" ht="12.75"/>
    <row r="221" s="5" customFormat="1" ht="12.75"/>
    <row r="222" s="5" customFormat="1" ht="12.75"/>
    <row r="223" s="5" customFormat="1" ht="12.75"/>
    <row r="224" s="5" customFormat="1" ht="12.75"/>
    <row r="225" s="5" customFormat="1" ht="12.75"/>
    <row r="226" s="5" customFormat="1" ht="12.75"/>
    <row r="227" s="5" customFormat="1" ht="12.75"/>
    <row r="228" s="5" customFormat="1" ht="12.75"/>
    <row r="229" s="5" customFormat="1" ht="12.75"/>
    <row r="230" s="5" customFormat="1" ht="12.75"/>
    <row r="231" s="5" customFormat="1" ht="12.75"/>
    <row r="232" s="5" customFormat="1" ht="12.75"/>
    <row r="233" s="5" customFormat="1" ht="12.75"/>
    <row r="234" s="5" customFormat="1" ht="12.75"/>
    <row r="235" s="5" customFormat="1" ht="12.75"/>
    <row r="236" s="5" customFormat="1" ht="12.75"/>
    <row r="237" s="5" customFormat="1" ht="12.75"/>
    <row r="238" s="5" customFormat="1" ht="12.75"/>
    <row r="239" s="5" customFormat="1" ht="12.75"/>
    <row r="240" s="5" customFormat="1" ht="12.75"/>
    <row r="241" s="5" customFormat="1" ht="12.75"/>
    <row r="242" s="5" customFormat="1" ht="12.75"/>
    <row r="243" s="5" customFormat="1" ht="12.75"/>
    <row r="244" s="5" customFormat="1" ht="12.75"/>
    <row r="245" s="5" customFormat="1" ht="12.75"/>
    <row r="246" s="5" customFormat="1" ht="12.75"/>
    <row r="247" s="5" customFormat="1" ht="12.75"/>
    <row r="248" s="5" customFormat="1" ht="12.75"/>
    <row r="249" s="5" customFormat="1" ht="12.75"/>
    <row r="250" s="5" customFormat="1" ht="12.75"/>
    <row r="251" s="5" customFormat="1" ht="12.75"/>
    <row r="252" s="5" customFormat="1" ht="12.75"/>
    <row r="253" s="5" customFormat="1" ht="12.75"/>
    <row r="254" s="5" customFormat="1" ht="12.75"/>
    <row r="255" s="5" customFormat="1" ht="12.75"/>
    <row r="256" s="5" customFormat="1" ht="12.75"/>
    <row r="257" s="5" customFormat="1" ht="12.75"/>
    <row r="258" s="5" customFormat="1" ht="12.75"/>
    <row r="259" s="5" customFormat="1" ht="12.75"/>
    <row r="260" s="5" customFormat="1" ht="12.75"/>
    <row r="261" s="5" customFormat="1" ht="12.75"/>
    <row r="262" s="5" customFormat="1" ht="12.75"/>
    <row r="263" s="5" customFormat="1" ht="12.75"/>
    <row r="264" s="5" customFormat="1" ht="12.75"/>
    <row r="265" s="5" customFormat="1" ht="12.75"/>
    <row r="266" s="5" customFormat="1" ht="12.75"/>
    <row r="267" s="5" customFormat="1" ht="12.75"/>
    <row r="268" s="5" customFormat="1" ht="12.75"/>
    <row r="269" s="5" customFormat="1" ht="12.75"/>
    <row r="270" s="5" customFormat="1" ht="12.75"/>
    <row r="271" s="5" customFormat="1" ht="12.75"/>
    <row r="272" s="5" customFormat="1" ht="12.75"/>
    <row r="273" s="5" customFormat="1" ht="12.75"/>
    <row r="274" s="5" customFormat="1" ht="12.75"/>
    <row r="275" s="5" customFormat="1" ht="12.75"/>
    <row r="276" s="5" customFormat="1" ht="12.75"/>
    <row r="277" s="5" customFormat="1" ht="12.75"/>
    <row r="278" s="5" customFormat="1" ht="12.75"/>
    <row r="279" s="5" customFormat="1" ht="12.75"/>
    <row r="280" s="5" customFormat="1" ht="12.75"/>
    <row r="281" s="5" customFormat="1" ht="12.75"/>
    <row r="282" s="5" customFormat="1" ht="12.75"/>
    <row r="283" s="5" customFormat="1" ht="12.75"/>
    <row r="284" s="5" customFormat="1" ht="12.75"/>
    <row r="285" s="5" customFormat="1" ht="12.75"/>
    <row r="286" s="5" customFormat="1" ht="12.75"/>
    <row r="287" s="5" customFormat="1" ht="12.75"/>
    <row r="288" s="5" customFormat="1" ht="12.75"/>
    <row r="289" s="5" customFormat="1" ht="12.75"/>
    <row r="290" s="5" customFormat="1" ht="12.75"/>
    <row r="291" s="5" customFormat="1" ht="12.75"/>
    <row r="292" s="5" customFormat="1" ht="12.75"/>
    <row r="293" s="5" customFormat="1" ht="12.75"/>
    <row r="294" s="5" customFormat="1" ht="12.75"/>
    <row r="295" s="5" customFormat="1" ht="12.75"/>
    <row r="296" s="5" customFormat="1" ht="12.75"/>
    <row r="297" s="5" customFormat="1" ht="12.75"/>
    <row r="298" s="5" customFormat="1" ht="12.75"/>
    <row r="299" s="5" customFormat="1" ht="12.75"/>
    <row r="300" s="5" customFormat="1" ht="12.75"/>
    <row r="301" s="5" customFormat="1" ht="12.75"/>
  </sheetData>
  <sheetProtection sheet="1" objects="1" scenarios="1" formatCells="0" formatColumns="0" formatRows="0" selectLockedCells="1"/>
  <printOptions/>
  <pageMargins left="0" right="0" top="0.984251968503937" bottom="0.984251968503937" header="0.5118110236220472" footer="0.5118110236220472"/>
  <pageSetup horizontalDpi="600" verticalDpi="600" orientation="landscape" paperSize="9" scale="12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G69"/>
  <sheetViews>
    <sheetView showZeros="0" zoomScale="80" zoomScaleNormal="80" workbookViewId="0" topLeftCell="A16">
      <selection activeCell="N31" sqref="N31"/>
    </sheetView>
  </sheetViews>
  <sheetFormatPr defaultColWidth="11.421875" defaultRowHeight="12.75"/>
  <cols>
    <col min="1" max="1" width="1.8515625" style="61" customWidth="1"/>
    <col min="2" max="2" width="4.7109375" style="61" customWidth="1"/>
    <col min="3" max="3" width="11.140625" style="61" bestFit="1" customWidth="1"/>
    <col min="4" max="4" width="23.28125" style="98" customWidth="1"/>
    <col min="5" max="5" width="16.7109375" style="61" customWidth="1"/>
    <col min="6" max="6" width="15.28125" style="98" bestFit="1" customWidth="1"/>
    <col min="7" max="7" width="15.140625" style="98" bestFit="1" customWidth="1"/>
    <col min="8" max="8" width="13.7109375" style="98" bestFit="1" customWidth="1"/>
    <col min="9" max="9" width="14.00390625" style="98" bestFit="1" customWidth="1"/>
    <col min="10" max="12" width="13.421875" style="98" bestFit="1" customWidth="1"/>
    <col min="13" max="14" width="11.7109375" style="61" bestFit="1" customWidth="1"/>
    <col min="15" max="16" width="11.57421875" style="61" bestFit="1" customWidth="1"/>
    <col min="17" max="18" width="11.421875" style="61" customWidth="1"/>
    <col min="19" max="20" width="11.421875" style="97" customWidth="1"/>
    <col min="21" max="16384" width="11.421875" style="61" customWidth="1"/>
  </cols>
  <sheetData>
    <row r="1" spans="1:33" ht="13.5">
      <c r="A1" s="58"/>
      <c r="B1" s="58"/>
      <c r="C1" s="58"/>
      <c r="D1" s="59"/>
      <c r="E1" s="58"/>
      <c r="F1" s="59"/>
      <c r="G1" s="59"/>
      <c r="H1" s="59"/>
      <c r="I1" s="59"/>
      <c r="J1" s="59"/>
      <c r="K1" s="59"/>
      <c r="L1" s="59"/>
      <c r="M1" s="58"/>
      <c r="N1" s="58"/>
      <c r="O1" s="58"/>
      <c r="P1" s="58"/>
      <c r="Q1" s="58"/>
      <c r="R1" s="58"/>
      <c r="S1" s="60"/>
      <c r="T1" s="60"/>
      <c r="U1" s="58"/>
      <c r="V1" s="58"/>
      <c r="W1" s="58"/>
      <c r="X1" s="58"/>
      <c r="Y1" s="58"/>
      <c r="Z1" s="58"/>
      <c r="AA1" s="58"/>
      <c r="AB1" s="58"/>
      <c r="AC1" s="58"/>
      <c r="AD1" s="58"/>
      <c r="AE1" s="58"/>
      <c r="AF1" s="58"/>
      <c r="AG1" s="58"/>
    </row>
    <row r="2" spans="1:33" ht="27">
      <c r="A2" s="58"/>
      <c r="B2" s="62"/>
      <c r="C2" s="293"/>
      <c r="D2" s="294" t="s">
        <v>192</v>
      </c>
      <c r="E2" s="295" t="str">
        <f>Planungsübersicht!F2</f>
        <v>Ida-Ehre-Stadtteilschule</v>
      </c>
      <c r="F2" s="102"/>
      <c r="G2" s="64"/>
      <c r="H2" s="59"/>
      <c r="I2" s="59"/>
      <c r="J2" s="59"/>
      <c r="K2" s="59"/>
      <c r="L2" s="59"/>
      <c r="M2" s="58"/>
      <c r="N2" s="58"/>
      <c r="O2" s="58"/>
      <c r="P2" s="58"/>
      <c r="Q2" s="58"/>
      <c r="R2" s="58"/>
      <c r="S2" s="60"/>
      <c r="T2" s="60"/>
      <c r="U2" s="58"/>
      <c r="V2" s="58"/>
      <c r="W2" s="58"/>
      <c r="X2" s="58"/>
      <c r="Y2" s="58"/>
      <c r="Z2" s="58"/>
      <c r="AA2" s="58"/>
      <c r="AB2" s="58"/>
      <c r="AC2" s="58"/>
      <c r="AD2" s="58"/>
      <c r="AE2" s="58"/>
      <c r="AF2" s="58"/>
      <c r="AG2" s="58"/>
    </row>
    <row r="3" spans="1:33" ht="9" customHeight="1" thickBot="1">
      <c r="A3" s="58"/>
      <c r="B3" s="62"/>
      <c r="C3" s="64"/>
      <c r="D3" s="65"/>
      <c r="E3" s="66"/>
      <c r="F3" s="64"/>
      <c r="G3" s="64"/>
      <c r="H3" s="59"/>
      <c r="I3" s="59"/>
      <c r="J3" s="59"/>
      <c r="K3" s="59"/>
      <c r="L3" s="59"/>
      <c r="M3" s="58"/>
      <c r="N3" s="58"/>
      <c r="O3" s="58"/>
      <c r="P3" s="58"/>
      <c r="Q3" s="58"/>
      <c r="R3" s="58"/>
      <c r="S3" s="60"/>
      <c r="T3" s="60"/>
      <c r="U3" s="58"/>
      <c r="V3" s="58"/>
      <c r="W3" s="58"/>
      <c r="X3" s="58"/>
      <c r="Y3" s="58"/>
      <c r="Z3" s="58"/>
      <c r="AA3" s="58"/>
      <c r="AB3" s="58"/>
      <c r="AC3" s="58"/>
      <c r="AD3" s="58"/>
      <c r="AE3" s="58"/>
      <c r="AF3" s="58"/>
      <c r="AG3" s="58"/>
    </row>
    <row r="4" spans="1:33" ht="14.25" thickBot="1">
      <c r="A4" s="58"/>
      <c r="B4" s="58"/>
      <c r="C4" s="58"/>
      <c r="D4" s="64"/>
      <c r="E4" s="67"/>
      <c r="F4" s="68" t="s">
        <v>19</v>
      </c>
      <c r="G4" s="1">
        <v>0.15</v>
      </c>
      <c r="H4" s="59"/>
      <c r="I4" s="59"/>
      <c r="J4" s="59"/>
      <c r="K4" s="59"/>
      <c r="L4" s="59"/>
      <c r="M4" s="58"/>
      <c r="N4" s="58"/>
      <c r="O4" s="58"/>
      <c r="P4" s="58"/>
      <c r="Q4" s="58"/>
      <c r="R4" s="58"/>
      <c r="S4" s="60"/>
      <c r="T4" s="60"/>
      <c r="U4" s="58"/>
      <c r="V4" s="58"/>
      <c r="W4" s="58"/>
      <c r="X4" s="58"/>
      <c r="Y4" s="58"/>
      <c r="Z4" s="58"/>
      <c r="AA4" s="58"/>
      <c r="AB4" s="58"/>
      <c r="AC4" s="58"/>
      <c r="AD4" s="58"/>
      <c r="AE4" s="58"/>
      <c r="AF4" s="58"/>
      <c r="AG4" s="58"/>
    </row>
    <row r="5" spans="1:33" ht="10.5" customHeight="1">
      <c r="A5" s="58"/>
      <c r="B5" s="58"/>
      <c r="C5" s="58"/>
      <c r="D5" s="64"/>
      <c r="E5" s="64"/>
      <c r="F5" s="69"/>
      <c r="G5" s="70"/>
      <c r="H5" s="59"/>
      <c r="I5" s="59"/>
      <c r="J5" s="59"/>
      <c r="K5" s="59"/>
      <c r="L5" s="59"/>
      <c r="M5" s="58"/>
      <c r="N5" s="58"/>
      <c r="O5" s="58"/>
      <c r="P5" s="58"/>
      <c r="Q5" s="58"/>
      <c r="R5" s="58"/>
      <c r="S5" s="60"/>
      <c r="T5" s="60"/>
      <c r="U5" s="58"/>
      <c r="V5" s="58"/>
      <c r="W5" s="58"/>
      <c r="X5" s="58"/>
      <c r="Y5" s="58"/>
      <c r="Z5" s="58"/>
      <c r="AA5" s="58"/>
      <c r="AB5" s="58"/>
      <c r="AC5" s="58"/>
      <c r="AD5" s="58"/>
      <c r="AE5" s="58"/>
      <c r="AF5" s="58"/>
      <c r="AG5" s="58"/>
    </row>
    <row r="6" spans="1:33" s="75" customFormat="1" ht="22.5">
      <c r="A6" s="71"/>
      <c r="B6" s="71"/>
      <c r="C6" s="71"/>
      <c r="D6" s="72"/>
      <c r="E6" s="73">
        <f>+Energieverbräuche!D3</f>
        <v>2015</v>
      </c>
      <c r="F6" s="73">
        <f>+Energieverbräuche!E3</f>
        <v>2016</v>
      </c>
      <c r="G6" s="73">
        <f>+Energieverbräuche!F3</f>
        <v>2017</v>
      </c>
      <c r="H6" s="73">
        <f>+Energieverbräuche!G3</f>
        <v>2018</v>
      </c>
      <c r="I6" s="73">
        <f>+Energieverbräuche!H3</f>
        <v>2019</v>
      </c>
      <c r="J6" s="73">
        <f>+Energieverbräuche!I3</f>
        <v>2020</v>
      </c>
      <c r="K6" s="73">
        <f>+Energieverbräuche!J3</f>
        <v>2021</v>
      </c>
      <c r="L6" s="73">
        <f>+Energieverbräuche!K3</f>
        <v>2022</v>
      </c>
      <c r="M6" s="73">
        <f>+Energieverbräuche!L3</f>
        <v>2023</v>
      </c>
      <c r="N6" s="73">
        <f>+Energieverbräuche!M3</f>
        <v>2024</v>
      </c>
      <c r="O6" s="73">
        <f>+Energieverbräuche!N3</f>
        <v>2025</v>
      </c>
      <c r="P6" s="73">
        <f>+Energieverbräuche!O3</f>
        <v>2026</v>
      </c>
      <c r="Q6" s="73">
        <f>+Energieverbräuche!P3</f>
        <v>2027</v>
      </c>
      <c r="R6" s="73">
        <f>+Energieverbräuche!Q3</f>
        <v>2028</v>
      </c>
      <c r="S6" s="73">
        <f>+Energieverbräuche!R3</f>
        <v>2029</v>
      </c>
      <c r="T6" s="73">
        <f>+Energieverbräuche!S3</f>
        <v>2030</v>
      </c>
      <c r="U6" s="71"/>
      <c r="V6" s="71"/>
      <c r="W6" s="71"/>
      <c r="X6" s="71"/>
      <c r="Y6" s="71"/>
      <c r="Z6" s="71"/>
      <c r="AA6" s="71"/>
      <c r="AB6" s="71"/>
      <c r="AC6" s="71"/>
      <c r="AD6" s="71"/>
      <c r="AE6" s="71"/>
      <c r="AF6" s="71"/>
      <c r="AG6" s="71"/>
    </row>
    <row r="7" spans="1:33" s="75" customFormat="1" ht="17.25" customHeight="1">
      <c r="A7" s="71"/>
      <c r="B7" s="71"/>
      <c r="C7" s="71"/>
      <c r="D7" s="76" t="s">
        <v>23</v>
      </c>
      <c r="E7" s="198">
        <f>E8</f>
        <v>434372.53599999996</v>
      </c>
      <c r="F7" s="198">
        <f>E7*(1-$G$4)</f>
        <v>369216.65559999994</v>
      </c>
      <c r="G7" s="198">
        <f aca="true" t="shared" si="0" ref="G7:R7">F7*(1-$G$4)</f>
        <v>313834.15725999995</v>
      </c>
      <c r="H7" s="198">
        <f t="shared" si="0"/>
        <v>266759.0336709999</v>
      </c>
      <c r="I7" s="198">
        <f t="shared" si="0"/>
        <v>226745.17862034994</v>
      </c>
      <c r="J7" s="198">
        <f t="shared" si="0"/>
        <v>192733.40182729744</v>
      </c>
      <c r="K7" s="198">
        <f t="shared" si="0"/>
        <v>163823.39155320282</v>
      </c>
      <c r="L7" s="198">
        <f t="shared" si="0"/>
        <v>139249.88282022238</v>
      </c>
      <c r="M7" s="198">
        <f t="shared" si="0"/>
        <v>118362.40039718902</v>
      </c>
      <c r="N7" s="198">
        <f t="shared" si="0"/>
        <v>100608.04033761067</v>
      </c>
      <c r="O7" s="198">
        <f t="shared" si="0"/>
        <v>85516.83428696907</v>
      </c>
      <c r="P7" s="198">
        <f t="shared" si="0"/>
        <v>72689.3091439237</v>
      </c>
      <c r="Q7" s="198">
        <f t="shared" si="0"/>
        <v>61785.91277233515</v>
      </c>
      <c r="R7" s="198">
        <f t="shared" si="0"/>
        <v>52518.02585648488</v>
      </c>
      <c r="S7" s="198">
        <f>R7*(1-$G$4)</f>
        <v>44640.32197801214</v>
      </c>
      <c r="T7" s="198">
        <f>S7*(1-$G$4)</f>
        <v>37944.27368131032</v>
      </c>
      <c r="U7" s="71"/>
      <c r="V7" s="71"/>
      <c r="W7" s="71"/>
      <c r="X7" s="71"/>
      <c r="Y7" s="71"/>
      <c r="Z7" s="71"/>
      <c r="AA7" s="71"/>
      <c r="AB7" s="71"/>
      <c r="AC7" s="71"/>
      <c r="AD7" s="71"/>
      <c r="AE7" s="71"/>
      <c r="AF7" s="71"/>
      <c r="AG7" s="71"/>
    </row>
    <row r="8" spans="1:33" s="75" customFormat="1" ht="17.25" customHeight="1">
      <c r="A8" s="71"/>
      <c r="B8" s="71"/>
      <c r="C8" s="71"/>
      <c r="D8" s="76" t="s">
        <v>169</v>
      </c>
      <c r="E8" s="199">
        <f>E15</f>
        <v>434372.53599999996</v>
      </c>
      <c r="F8" s="199">
        <f>F15</f>
        <v>482377.35199999996</v>
      </c>
      <c r="G8" s="199">
        <f aca="true" t="shared" si="1" ref="G8:R8">G15</f>
        <v>0</v>
      </c>
      <c r="H8" s="199">
        <f t="shared" si="1"/>
        <v>0</v>
      </c>
      <c r="I8" s="199">
        <f t="shared" si="1"/>
        <v>0</v>
      </c>
      <c r="J8" s="199">
        <f t="shared" si="1"/>
        <v>0</v>
      </c>
      <c r="K8" s="199">
        <f t="shared" si="1"/>
        <v>0</v>
      </c>
      <c r="L8" s="199">
        <f t="shared" si="1"/>
        <v>0</v>
      </c>
      <c r="M8" s="199">
        <f t="shared" si="1"/>
        <v>0</v>
      </c>
      <c r="N8" s="199">
        <f t="shared" si="1"/>
        <v>0</v>
      </c>
      <c r="O8" s="199">
        <f t="shared" si="1"/>
        <v>0</v>
      </c>
      <c r="P8" s="199">
        <f t="shared" si="1"/>
        <v>0</v>
      </c>
      <c r="Q8" s="199">
        <f t="shared" si="1"/>
        <v>0</v>
      </c>
      <c r="R8" s="199">
        <f t="shared" si="1"/>
        <v>0</v>
      </c>
      <c r="S8" s="199">
        <f>S15</f>
        <v>0</v>
      </c>
      <c r="T8" s="199">
        <f>T15</f>
        <v>0</v>
      </c>
      <c r="U8" s="71"/>
      <c r="V8" s="71"/>
      <c r="W8" s="71"/>
      <c r="X8" s="71"/>
      <c r="Y8" s="71"/>
      <c r="Z8" s="71"/>
      <c r="AA8" s="71"/>
      <c r="AB8" s="71"/>
      <c r="AC8" s="71"/>
      <c r="AD8" s="71"/>
      <c r="AE8" s="71"/>
      <c r="AF8" s="71"/>
      <c r="AG8" s="71"/>
    </row>
    <row r="9" spans="1:33" s="75" customFormat="1" ht="10.5" customHeight="1">
      <c r="A9" s="71"/>
      <c r="B9" s="71"/>
      <c r="C9" s="71"/>
      <c r="D9" s="62"/>
      <c r="E9" s="79"/>
      <c r="F9" s="79"/>
      <c r="G9" s="79"/>
      <c r="H9" s="79"/>
      <c r="I9" s="79"/>
      <c r="J9" s="79"/>
      <c r="K9" s="79"/>
      <c r="L9" s="79"/>
      <c r="M9" s="80"/>
      <c r="N9" s="79"/>
      <c r="O9" s="79"/>
      <c r="P9" s="79"/>
      <c r="Q9" s="79"/>
      <c r="R9" s="81"/>
      <c r="S9" s="79"/>
      <c r="T9" s="81"/>
      <c r="U9" s="71"/>
      <c r="V9" s="71"/>
      <c r="W9" s="71"/>
      <c r="X9" s="71"/>
      <c r="Y9" s="71"/>
      <c r="Z9" s="71"/>
      <c r="AA9" s="71"/>
      <c r="AB9" s="71"/>
      <c r="AC9" s="71"/>
      <c r="AD9" s="71"/>
      <c r="AE9" s="71"/>
      <c r="AF9" s="71"/>
      <c r="AG9" s="71"/>
    </row>
    <row r="10" spans="1:33" s="75" customFormat="1" ht="17.25" customHeight="1">
      <c r="A10" s="71"/>
      <c r="B10" s="71"/>
      <c r="C10" s="71"/>
      <c r="D10" s="408" t="s">
        <v>149</v>
      </c>
      <c r="E10" s="408"/>
      <c r="F10" s="198">
        <f>F7-E7</f>
        <v>-65155.880400000024</v>
      </c>
      <c r="G10" s="198">
        <f aca="true" t="shared" si="2" ref="G10:R10">G7-F7</f>
        <v>-55382.49833999999</v>
      </c>
      <c r="H10" s="198">
        <f t="shared" si="2"/>
        <v>-47075.123589000024</v>
      </c>
      <c r="I10" s="198">
        <f t="shared" si="2"/>
        <v>-40013.85505064999</v>
      </c>
      <c r="J10" s="198">
        <f t="shared" si="2"/>
        <v>-34011.7767930525</v>
      </c>
      <c r="K10" s="198">
        <f t="shared" si="2"/>
        <v>-28910.010274094617</v>
      </c>
      <c r="L10" s="198">
        <f t="shared" si="2"/>
        <v>-24573.508732980437</v>
      </c>
      <c r="M10" s="198">
        <f t="shared" si="2"/>
        <v>-20887.48242303336</v>
      </c>
      <c r="N10" s="198">
        <f t="shared" si="2"/>
        <v>-17754.36005957835</v>
      </c>
      <c r="O10" s="198">
        <f t="shared" si="2"/>
        <v>-15091.206050641602</v>
      </c>
      <c r="P10" s="198">
        <f t="shared" si="2"/>
        <v>-12827.525143045365</v>
      </c>
      <c r="Q10" s="198">
        <f t="shared" si="2"/>
        <v>-10903.396371588555</v>
      </c>
      <c r="R10" s="198">
        <f t="shared" si="2"/>
        <v>-9267.886915850271</v>
      </c>
      <c r="S10" s="198">
        <f>S7-R7</f>
        <v>-7877.703878472734</v>
      </c>
      <c r="T10" s="198">
        <f>T7-S7</f>
        <v>-6696.048296701825</v>
      </c>
      <c r="U10" s="71"/>
      <c r="V10" s="71"/>
      <c r="W10" s="71"/>
      <c r="X10" s="71"/>
      <c r="Y10" s="71"/>
      <c r="Z10" s="71"/>
      <c r="AA10" s="71"/>
      <c r="AB10" s="71"/>
      <c r="AC10" s="71"/>
      <c r="AD10" s="71"/>
      <c r="AE10" s="71"/>
      <c r="AF10" s="71"/>
      <c r="AG10" s="71"/>
    </row>
    <row r="11" spans="1:33" s="75" customFormat="1" ht="17.25" customHeight="1">
      <c r="A11" s="71"/>
      <c r="B11" s="71"/>
      <c r="C11" s="71"/>
      <c r="D11" s="408" t="s">
        <v>150</v>
      </c>
      <c r="E11" s="408"/>
      <c r="F11" s="77">
        <f>IF(F8=0,"",F8-E8)</f>
        <v>48004.81599999999</v>
      </c>
      <c r="G11" s="77">
        <f aca="true" t="shared" si="3" ref="G11:R11">IF(G8=0,"",G8-F8)</f>
      </c>
      <c r="H11" s="77">
        <f t="shared" si="3"/>
      </c>
      <c r="I11" s="77">
        <f t="shared" si="3"/>
      </c>
      <c r="J11" s="77">
        <f t="shared" si="3"/>
      </c>
      <c r="K11" s="77">
        <f t="shared" si="3"/>
      </c>
      <c r="L11" s="77">
        <f t="shared" si="3"/>
      </c>
      <c r="M11" s="77">
        <f t="shared" si="3"/>
      </c>
      <c r="N11" s="77">
        <f t="shared" si="3"/>
      </c>
      <c r="O11" s="77">
        <f t="shared" si="3"/>
      </c>
      <c r="P11" s="77">
        <f t="shared" si="3"/>
      </c>
      <c r="Q11" s="77">
        <f t="shared" si="3"/>
      </c>
      <c r="R11" s="77">
        <f t="shared" si="3"/>
      </c>
      <c r="S11" s="77">
        <f>IF(S8=0,"",S8-R8)</f>
      </c>
      <c r="T11" s="77">
        <f>IF(T8=0,"",T8-S8)</f>
      </c>
      <c r="U11" s="71"/>
      <c r="V11" s="71"/>
      <c r="W11" s="71"/>
      <c r="X11" s="71"/>
      <c r="Y11" s="71"/>
      <c r="Z11" s="71"/>
      <c r="AA11" s="71"/>
      <c r="AB11" s="71"/>
      <c r="AC11" s="71"/>
      <c r="AD11" s="71"/>
      <c r="AE11" s="71"/>
      <c r="AF11" s="71"/>
      <c r="AG11" s="71"/>
    </row>
    <row r="12" spans="1:33" s="75" customFormat="1" ht="17.25" customHeight="1">
      <c r="A12" s="71"/>
      <c r="B12" s="71"/>
      <c r="C12" s="71"/>
      <c r="D12" s="408" t="s">
        <v>190</v>
      </c>
      <c r="E12" s="408"/>
      <c r="F12" s="198">
        <f>F7-$E7</f>
        <v>-65155.880400000024</v>
      </c>
      <c r="G12" s="198">
        <f aca="true" t="shared" si="4" ref="G12:R12">G7-$E7</f>
        <v>-120538.37874000001</v>
      </c>
      <c r="H12" s="198">
        <f t="shared" si="4"/>
        <v>-167613.50232900004</v>
      </c>
      <c r="I12" s="198">
        <f t="shared" si="4"/>
        <v>-207627.35737965003</v>
      </c>
      <c r="J12" s="198">
        <f t="shared" si="4"/>
        <v>-241639.13417270253</v>
      </c>
      <c r="K12" s="198">
        <f t="shared" si="4"/>
        <v>-270549.14444679715</v>
      </c>
      <c r="L12" s="198">
        <f t="shared" si="4"/>
        <v>-295122.65317977755</v>
      </c>
      <c r="M12" s="198">
        <f t="shared" si="4"/>
        <v>-316010.13560281094</v>
      </c>
      <c r="N12" s="198">
        <f t="shared" si="4"/>
        <v>-333764.4956623893</v>
      </c>
      <c r="O12" s="198">
        <f t="shared" si="4"/>
        <v>-348855.7017130309</v>
      </c>
      <c r="P12" s="198">
        <f t="shared" si="4"/>
        <v>-361683.2268560763</v>
      </c>
      <c r="Q12" s="198">
        <f t="shared" si="4"/>
        <v>-372586.6232276648</v>
      </c>
      <c r="R12" s="198">
        <f t="shared" si="4"/>
        <v>-381854.5101435151</v>
      </c>
      <c r="S12" s="198">
        <f>S7-$E7</f>
        <v>-389732.2140219878</v>
      </c>
      <c r="T12" s="198">
        <f>T7-$E7</f>
        <v>-396428.26231868967</v>
      </c>
      <c r="U12" s="71"/>
      <c r="V12" s="71"/>
      <c r="W12" s="71"/>
      <c r="X12" s="71"/>
      <c r="Y12" s="71"/>
      <c r="Z12" s="71"/>
      <c r="AA12" s="71"/>
      <c r="AB12" s="71"/>
      <c r="AC12" s="71"/>
      <c r="AD12" s="71"/>
      <c r="AE12" s="71"/>
      <c r="AF12" s="71"/>
      <c r="AG12" s="71"/>
    </row>
    <row r="13" spans="1:33" s="75" customFormat="1" ht="17.25" customHeight="1">
      <c r="A13" s="71"/>
      <c r="B13" s="71"/>
      <c r="C13" s="71"/>
      <c r="D13" s="408" t="s">
        <v>191</v>
      </c>
      <c r="E13" s="408"/>
      <c r="F13" s="77">
        <f>IF(F8=0,"",F8-$E8)</f>
        <v>48004.81599999999</v>
      </c>
      <c r="G13" s="77">
        <f aca="true" t="shared" si="5" ref="G13:R13">IF(G8=0,"",G8-$E8)</f>
      </c>
      <c r="H13" s="77">
        <f t="shared" si="5"/>
      </c>
      <c r="I13" s="77">
        <f t="shared" si="5"/>
      </c>
      <c r="J13" s="77">
        <f t="shared" si="5"/>
      </c>
      <c r="K13" s="77">
        <f t="shared" si="5"/>
      </c>
      <c r="L13" s="77">
        <f t="shared" si="5"/>
      </c>
      <c r="M13" s="77">
        <f t="shared" si="5"/>
      </c>
      <c r="N13" s="77">
        <f t="shared" si="5"/>
      </c>
      <c r="O13" s="77">
        <f t="shared" si="5"/>
      </c>
      <c r="P13" s="77">
        <f t="shared" si="5"/>
      </c>
      <c r="Q13" s="77">
        <f t="shared" si="5"/>
      </c>
      <c r="R13" s="77">
        <f t="shared" si="5"/>
      </c>
      <c r="S13" s="77">
        <f>IF(S8=0,"",S8-$E8)</f>
      </c>
      <c r="T13" s="77">
        <f>IF(T8=0,"",T8-$E8)</f>
      </c>
      <c r="U13" s="71"/>
      <c r="V13" s="71"/>
      <c r="W13" s="71"/>
      <c r="X13" s="71"/>
      <c r="Y13" s="71"/>
      <c r="Z13" s="71"/>
      <c r="AA13" s="71"/>
      <c r="AB13" s="71"/>
      <c r="AC13" s="71"/>
      <c r="AD13" s="71"/>
      <c r="AE13" s="71"/>
      <c r="AF13" s="71"/>
      <c r="AG13" s="71"/>
    </row>
    <row r="14" spans="3:20" s="71" customFormat="1" ht="17.25" customHeight="1">
      <c r="C14" s="74"/>
      <c r="D14" s="83"/>
      <c r="E14" s="83"/>
      <c r="F14" s="81"/>
      <c r="G14" s="81"/>
      <c r="H14" s="81"/>
      <c r="I14" s="81"/>
      <c r="J14" s="81"/>
      <c r="K14" s="81"/>
      <c r="L14" s="81"/>
      <c r="M14" s="81"/>
      <c r="N14" s="81"/>
      <c r="O14" s="81"/>
      <c r="P14" s="81"/>
      <c r="Q14" s="81"/>
      <c r="R14" s="81"/>
      <c r="S14" s="82"/>
      <c r="T14" s="78"/>
    </row>
    <row r="15" spans="1:33" ht="13.5" hidden="1">
      <c r="A15" s="58"/>
      <c r="B15" s="403" t="s">
        <v>148</v>
      </c>
      <c r="C15" s="404"/>
      <c r="D15" s="405"/>
      <c r="E15" s="84">
        <f>IF(SUM(E17:E26)=0,"",SUM(E17:E26))</f>
        <v>434372.53599999996</v>
      </c>
      <c r="F15" s="84">
        <f aca="true" t="shared" si="6" ref="F15:R15">SUM(F17:F26)</f>
        <v>482377.35199999996</v>
      </c>
      <c r="G15" s="84">
        <f t="shared" si="6"/>
        <v>0</v>
      </c>
      <c r="H15" s="84">
        <f t="shared" si="6"/>
        <v>0</v>
      </c>
      <c r="I15" s="84">
        <f t="shared" si="6"/>
        <v>0</v>
      </c>
      <c r="J15" s="84">
        <f t="shared" si="6"/>
        <v>0</v>
      </c>
      <c r="K15" s="84">
        <f t="shared" si="6"/>
        <v>0</v>
      </c>
      <c r="L15" s="84">
        <f t="shared" si="6"/>
        <v>0</v>
      </c>
      <c r="M15" s="84">
        <f t="shared" si="6"/>
        <v>0</v>
      </c>
      <c r="N15" s="84">
        <f t="shared" si="6"/>
        <v>0</v>
      </c>
      <c r="O15" s="84">
        <f t="shared" si="6"/>
        <v>0</v>
      </c>
      <c r="P15" s="84">
        <f t="shared" si="6"/>
        <v>0</v>
      </c>
      <c r="Q15" s="84">
        <f t="shared" si="6"/>
        <v>0</v>
      </c>
      <c r="R15" s="84">
        <f t="shared" si="6"/>
        <v>0</v>
      </c>
      <c r="S15" s="60"/>
      <c r="T15" s="60"/>
      <c r="U15" s="58"/>
      <c r="V15" s="58"/>
      <c r="W15" s="58"/>
      <c r="X15" s="58"/>
      <c r="Y15" s="58"/>
      <c r="Z15" s="58"/>
      <c r="AA15" s="58"/>
      <c r="AB15" s="58"/>
      <c r="AC15" s="58"/>
      <c r="AD15" s="58"/>
      <c r="AE15" s="58"/>
      <c r="AF15" s="58"/>
      <c r="AG15" s="58"/>
    </row>
    <row r="16" spans="1:33" ht="13.5">
      <c r="A16" s="58"/>
      <c r="B16" s="401"/>
      <c r="C16" s="402"/>
      <c r="D16" s="85" t="s">
        <v>3</v>
      </c>
      <c r="E16" s="406"/>
      <c r="F16" s="407"/>
      <c r="G16" s="407"/>
      <c r="H16" s="407"/>
      <c r="I16" s="407"/>
      <c r="J16" s="407"/>
      <c r="K16" s="407"/>
      <c r="L16" s="407"/>
      <c r="M16" s="407"/>
      <c r="N16" s="407"/>
      <c r="O16" s="407"/>
      <c r="P16" s="407"/>
      <c r="Q16" s="407"/>
      <c r="R16" s="407"/>
      <c r="S16" s="407"/>
      <c r="T16" s="407"/>
      <c r="U16" s="58"/>
      <c r="V16" s="58"/>
      <c r="W16" s="58"/>
      <c r="X16" s="58"/>
      <c r="Y16" s="58"/>
      <c r="Z16" s="58"/>
      <c r="AA16" s="58"/>
      <c r="AB16" s="58"/>
      <c r="AC16" s="58"/>
      <c r="AD16" s="58"/>
      <c r="AE16" s="58"/>
      <c r="AF16" s="58"/>
      <c r="AG16" s="58"/>
    </row>
    <row r="17" spans="1:33" ht="13.5">
      <c r="A17" s="58"/>
      <c r="B17" s="86">
        <v>1</v>
      </c>
      <c r="C17" s="87" t="s">
        <v>1</v>
      </c>
      <c r="D17" s="36">
        <v>0.533</v>
      </c>
      <c r="E17" s="88">
        <f>+Energieverbräuche!D8*$D$17</f>
        <v>134635.80000000002</v>
      </c>
      <c r="F17" s="88">
        <f>+Energieverbräuche!E8*$D$17</f>
        <v>141972.01200000002</v>
      </c>
      <c r="G17" s="88">
        <f>+Energieverbräuche!F8*$D$17</f>
        <v>0</v>
      </c>
      <c r="H17" s="88">
        <f>+Energieverbräuche!G8*$D$17</f>
        <v>0</v>
      </c>
      <c r="I17" s="88">
        <f>+Energieverbräuche!H8*$D$17</f>
        <v>0</v>
      </c>
      <c r="J17" s="88">
        <f>+Energieverbräuche!I8*$D$17</f>
        <v>0</v>
      </c>
      <c r="K17" s="88">
        <f>+Energieverbräuche!J8*$D$17</f>
        <v>0</v>
      </c>
      <c r="L17" s="88">
        <f>+Energieverbräuche!K8*$D$17</f>
        <v>0</v>
      </c>
      <c r="M17" s="88">
        <f>+Energieverbräuche!L8*$D$17</f>
        <v>0</v>
      </c>
      <c r="N17" s="88">
        <f>+Energieverbräuche!M8*$D$17</f>
        <v>0</v>
      </c>
      <c r="O17" s="88">
        <f>+Energieverbräuche!N8*$D$17</f>
        <v>0</v>
      </c>
      <c r="P17" s="88">
        <f>+Energieverbräuche!O8*$D$17</f>
        <v>0</v>
      </c>
      <c r="Q17" s="88">
        <f>+Energieverbräuche!P8*$D$17</f>
        <v>0</v>
      </c>
      <c r="R17" s="88">
        <f>+Energieverbräuche!Q8*$D$17</f>
        <v>0</v>
      </c>
      <c r="S17" s="88">
        <f>+Energieverbräuche!R8*$D$17</f>
        <v>0</v>
      </c>
      <c r="T17" s="88">
        <f>+Energieverbräuche!S8*$D$17</f>
        <v>0</v>
      </c>
      <c r="U17" s="58"/>
      <c r="V17" s="58"/>
      <c r="W17" s="58"/>
      <c r="X17" s="58"/>
      <c r="Y17" s="58"/>
      <c r="Z17" s="58"/>
      <c r="AA17" s="58"/>
      <c r="AB17" s="58"/>
      <c r="AC17" s="58"/>
      <c r="AD17" s="58"/>
      <c r="AE17" s="58"/>
      <c r="AF17" s="58"/>
      <c r="AG17" s="58"/>
    </row>
    <row r="18" spans="1:33" ht="13.5">
      <c r="A18" s="58"/>
      <c r="B18" s="89">
        <v>2</v>
      </c>
      <c r="C18" s="90" t="s">
        <v>0</v>
      </c>
      <c r="D18" s="37">
        <v>0.182</v>
      </c>
      <c r="E18" s="91">
        <f>+Energieverbräuche!D17*$D$18</f>
        <v>264636.736</v>
      </c>
      <c r="F18" s="91">
        <f>+Energieverbräuche!E17*$D$18</f>
        <v>299275.33999999997</v>
      </c>
      <c r="G18" s="91">
        <f>+Energieverbräuche!F17*$D$18</f>
        <v>0</v>
      </c>
      <c r="H18" s="91">
        <f>+Energieverbräuche!G17*$D18</f>
        <v>0</v>
      </c>
      <c r="I18" s="91">
        <f>+Energieverbräuche!H17*$D18</f>
        <v>0</v>
      </c>
      <c r="J18" s="91">
        <f>+Energieverbräuche!I17*$D18</f>
        <v>0</v>
      </c>
      <c r="K18" s="91">
        <f>+Energieverbräuche!J17*$D18</f>
        <v>0</v>
      </c>
      <c r="L18" s="91">
        <f>+Energieverbräuche!K17*$D18</f>
        <v>0</v>
      </c>
      <c r="M18" s="91">
        <f>+Energieverbräuche!L17*$D18</f>
        <v>0</v>
      </c>
      <c r="N18" s="91">
        <f>+Energieverbräuche!M17*$D18</f>
        <v>0</v>
      </c>
      <c r="O18" s="91">
        <f>+Energieverbräuche!N17*$D18</f>
        <v>0</v>
      </c>
      <c r="P18" s="91">
        <f>+Energieverbräuche!O17*$D18</f>
        <v>0</v>
      </c>
      <c r="Q18" s="91">
        <f>+Energieverbräuche!P17*$D18</f>
        <v>0</v>
      </c>
      <c r="R18" s="91">
        <f>+Energieverbräuche!Q17*$D18</f>
        <v>0</v>
      </c>
      <c r="S18" s="91">
        <f>+Energieverbräuche!R17*$D18</f>
        <v>0</v>
      </c>
      <c r="T18" s="91">
        <f>+Energieverbräuche!S17*$D18</f>
        <v>0</v>
      </c>
      <c r="U18" s="58"/>
      <c r="V18" s="58"/>
      <c r="W18" s="58"/>
      <c r="X18" s="58"/>
      <c r="Y18" s="58"/>
      <c r="Z18" s="58"/>
      <c r="AA18" s="58"/>
      <c r="AB18" s="58"/>
      <c r="AC18" s="58"/>
      <c r="AD18" s="58"/>
      <c r="AE18" s="58"/>
      <c r="AF18" s="58"/>
      <c r="AG18" s="58"/>
    </row>
    <row r="19" spans="1:33" ht="13.5">
      <c r="A19" s="58"/>
      <c r="B19" s="92">
        <v>3</v>
      </c>
      <c r="C19" s="93" t="s">
        <v>14</v>
      </c>
      <c r="D19" s="38">
        <f>D17</f>
        <v>0.533</v>
      </c>
      <c r="E19" s="94">
        <f>(+Energieverbräuche!D22*$D$19)*(-1)</f>
        <v>0</v>
      </c>
      <c r="F19" s="94">
        <f>(+Energieverbräuche!E22*$D$19)*(-1)</f>
        <v>0</v>
      </c>
      <c r="G19" s="94">
        <f>(+Energieverbräuche!F22*$D$19)*(-1)</f>
        <v>0</v>
      </c>
      <c r="H19" s="94">
        <f>(+Energieverbräuche!G22*$D$19)*(-1)</f>
        <v>0</v>
      </c>
      <c r="I19" s="94">
        <f>(+Energieverbräuche!H22*$D$19)*(-1)</f>
        <v>0</v>
      </c>
      <c r="J19" s="94">
        <f>(+Energieverbräuche!I22*$D$19)*(-1)</f>
        <v>0</v>
      </c>
      <c r="K19" s="94">
        <f>(+Energieverbräuche!J22*$D$19)*(-1)</f>
        <v>0</v>
      </c>
      <c r="L19" s="94">
        <f>(+Energieverbräuche!K22*$D$19)*(-1)</f>
        <v>0</v>
      </c>
      <c r="M19" s="94">
        <f>(+Energieverbräuche!L22*$D$19)*(-1)</f>
        <v>0</v>
      </c>
      <c r="N19" s="94">
        <f>(+Energieverbräuche!M22*$D$19)*(-1)</f>
        <v>0</v>
      </c>
      <c r="O19" s="94">
        <f>(+Energieverbräuche!N22*$D$19)*(-1)</f>
        <v>0</v>
      </c>
      <c r="P19" s="94">
        <f>(+Energieverbräuche!O22*$D$19)*(-1)</f>
        <v>0</v>
      </c>
      <c r="Q19" s="94">
        <f>(+Energieverbräuche!P22*$D$19)*(-1)</f>
        <v>0</v>
      </c>
      <c r="R19" s="94">
        <f>(+Energieverbräuche!Q22*$D$19)*(-1)</f>
        <v>0</v>
      </c>
      <c r="S19" s="94">
        <f>(+Energieverbräuche!R22*$D$19)*(-1)</f>
        <v>0</v>
      </c>
      <c r="T19" s="94">
        <f>(+Energieverbräuche!S22*$D$19)*(-1)</f>
        <v>0</v>
      </c>
      <c r="U19" s="58"/>
      <c r="V19" s="58"/>
      <c r="W19" s="58"/>
      <c r="X19" s="58"/>
      <c r="Y19" s="58"/>
      <c r="Z19" s="58"/>
      <c r="AA19" s="58"/>
      <c r="AB19" s="58"/>
      <c r="AC19" s="58"/>
      <c r="AD19" s="58"/>
      <c r="AE19" s="58"/>
      <c r="AF19" s="58"/>
      <c r="AG19" s="58"/>
    </row>
    <row r="20" spans="1:33" ht="13.5">
      <c r="A20" s="58"/>
      <c r="B20" s="99">
        <v>4</v>
      </c>
      <c r="C20" s="100" t="s">
        <v>20</v>
      </c>
      <c r="D20" s="101">
        <f>D18</f>
        <v>0.182</v>
      </c>
      <c r="E20" s="39"/>
      <c r="F20" s="39"/>
      <c r="G20" s="39"/>
      <c r="H20" s="39"/>
      <c r="I20" s="39"/>
      <c r="J20" s="39"/>
      <c r="K20" s="39"/>
      <c r="L20" s="39"/>
      <c r="M20" s="39"/>
      <c r="N20" s="39"/>
      <c r="O20" s="39"/>
      <c r="P20" s="39"/>
      <c r="Q20" s="39"/>
      <c r="R20" s="39"/>
      <c r="S20" s="39"/>
      <c r="T20" s="39"/>
      <c r="U20" s="58"/>
      <c r="V20" s="58"/>
      <c r="W20" s="58"/>
      <c r="X20" s="58"/>
      <c r="Y20" s="58"/>
      <c r="Z20" s="58"/>
      <c r="AA20" s="58"/>
      <c r="AB20" s="58"/>
      <c r="AC20" s="58"/>
      <c r="AD20" s="58"/>
      <c r="AE20" s="58"/>
      <c r="AF20" s="58"/>
      <c r="AG20" s="58"/>
    </row>
    <row r="21" spans="1:33" ht="19.5">
      <c r="A21" s="58"/>
      <c r="B21" s="95">
        <v>5</v>
      </c>
      <c r="C21" s="40" t="s">
        <v>4</v>
      </c>
      <c r="D21" s="40"/>
      <c r="E21" s="39"/>
      <c r="F21" s="39"/>
      <c r="G21" s="39"/>
      <c r="H21" s="39"/>
      <c r="I21" s="289"/>
      <c r="J21" s="39"/>
      <c r="K21" s="39"/>
      <c r="L21" s="39"/>
      <c r="M21" s="39"/>
      <c r="N21" s="39"/>
      <c r="O21" s="39"/>
      <c r="P21" s="39"/>
      <c r="Q21" s="39"/>
      <c r="R21" s="39"/>
      <c r="S21" s="39"/>
      <c r="T21" s="39"/>
      <c r="U21" s="58"/>
      <c r="V21" s="58"/>
      <c r="W21" s="58"/>
      <c r="X21" s="58"/>
      <c r="Y21" s="58"/>
      <c r="Z21" s="58"/>
      <c r="AA21" s="58"/>
      <c r="AB21" s="58"/>
      <c r="AC21" s="58"/>
      <c r="AD21" s="58"/>
      <c r="AE21" s="58"/>
      <c r="AF21" s="58"/>
      <c r="AG21" s="58"/>
    </row>
    <row r="22" spans="1:33" ht="13.5">
      <c r="A22" s="58"/>
      <c r="B22" s="95">
        <v>6</v>
      </c>
      <c r="C22" s="40" t="s">
        <v>27</v>
      </c>
      <c r="D22" s="298">
        <v>90</v>
      </c>
      <c r="E22" s="39">
        <f>$D$22*Energieverbräuche!D27</f>
        <v>35100</v>
      </c>
      <c r="F22" s="39">
        <f>$D$22*Energieverbräuche!E27</f>
        <v>41130</v>
      </c>
      <c r="G22" s="39">
        <f>$D$22*Energieverbräuche!F27</f>
        <v>0</v>
      </c>
      <c r="H22" s="39">
        <f>$D$22*Energieverbräuche!G27</f>
        <v>0</v>
      </c>
      <c r="I22" s="39">
        <f>$D$22*Energieverbräuche!H27</f>
        <v>0</v>
      </c>
      <c r="J22" s="39">
        <f>$D$22*Energieverbräuche!I27</f>
        <v>0</v>
      </c>
      <c r="K22" s="39">
        <f>$D$22*Energieverbräuche!J27</f>
        <v>0</v>
      </c>
      <c r="L22" s="39">
        <f>$D$22*Energieverbräuche!K27</f>
        <v>0</v>
      </c>
      <c r="M22" s="39">
        <f>$D$22*Energieverbräuche!L27</f>
        <v>0</v>
      </c>
      <c r="N22" s="39">
        <f>$D$22*Energieverbräuche!M27</f>
        <v>0</v>
      </c>
      <c r="O22" s="39">
        <f>$D$22*Energieverbräuche!N27</f>
        <v>0</v>
      </c>
      <c r="P22" s="39">
        <f>$D$22*Energieverbräuche!O27</f>
        <v>0</v>
      </c>
      <c r="Q22" s="39">
        <f>$D$22*Energieverbräuche!P27</f>
        <v>0</v>
      </c>
      <c r="R22" s="39">
        <f>$D$22*Energieverbräuche!Q27</f>
        <v>0</v>
      </c>
      <c r="S22" s="39">
        <f>$D$22*Energieverbräuche!R27</f>
        <v>0</v>
      </c>
      <c r="T22" s="39">
        <f>$D$22*Energieverbräuche!S27</f>
        <v>0</v>
      </c>
      <c r="U22" s="58"/>
      <c r="V22" s="58"/>
      <c r="W22" s="58"/>
      <c r="X22" s="58"/>
      <c r="Y22" s="58"/>
      <c r="Z22" s="58"/>
      <c r="AA22" s="58"/>
      <c r="AB22" s="58"/>
      <c r="AC22" s="58"/>
      <c r="AD22" s="58"/>
      <c r="AE22" s="58"/>
      <c r="AF22" s="58"/>
      <c r="AG22" s="58"/>
    </row>
    <row r="23" spans="1:33" ht="13.5">
      <c r="A23" s="58"/>
      <c r="B23" s="95">
        <v>7</v>
      </c>
      <c r="C23" s="40" t="s">
        <v>193</v>
      </c>
      <c r="D23" s="39" t="s">
        <v>194</v>
      </c>
      <c r="E23" s="39"/>
      <c r="F23" s="39"/>
      <c r="G23" s="39"/>
      <c r="H23" s="39"/>
      <c r="I23" s="39"/>
      <c r="J23" s="39"/>
      <c r="K23" s="39"/>
      <c r="L23" s="39"/>
      <c r="M23" s="39"/>
      <c r="N23" s="39"/>
      <c r="O23" s="39"/>
      <c r="P23" s="39"/>
      <c r="Q23" s="39"/>
      <c r="R23" s="39"/>
      <c r="S23" s="39"/>
      <c r="T23" s="39"/>
      <c r="U23" s="58"/>
      <c r="V23" s="58"/>
      <c r="W23" s="58"/>
      <c r="X23" s="58"/>
      <c r="Y23" s="58"/>
      <c r="Z23" s="58"/>
      <c r="AA23" s="58"/>
      <c r="AB23" s="58"/>
      <c r="AC23" s="58"/>
      <c r="AD23" s="58"/>
      <c r="AE23" s="58"/>
      <c r="AF23" s="58"/>
      <c r="AG23" s="58"/>
    </row>
    <row r="24" spans="1:33" ht="13.5">
      <c r="A24" s="58"/>
      <c r="B24" s="95">
        <v>8</v>
      </c>
      <c r="C24" s="40" t="s">
        <v>29</v>
      </c>
      <c r="D24" s="39" t="s">
        <v>195</v>
      </c>
      <c r="E24" s="39"/>
      <c r="F24" s="39"/>
      <c r="G24" s="39"/>
      <c r="H24" s="39"/>
      <c r="I24" s="39"/>
      <c r="J24" s="39"/>
      <c r="K24" s="39"/>
      <c r="L24" s="39"/>
      <c r="M24" s="39"/>
      <c r="N24" s="39"/>
      <c r="O24" s="39"/>
      <c r="P24" s="39"/>
      <c r="Q24" s="39"/>
      <c r="R24" s="39"/>
      <c r="S24" s="39"/>
      <c r="T24" s="39"/>
      <c r="U24" s="58"/>
      <c r="V24" s="58"/>
      <c r="W24" s="58"/>
      <c r="X24" s="58"/>
      <c r="Y24" s="58"/>
      <c r="Z24" s="58"/>
      <c r="AA24" s="58"/>
      <c r="AB24" s="58"/>
      <c r="AC24" s="58"/>
      <c r="AD24" s="58"/>
      <c r="AE24" s="58"/>
      <c r="AF24" s="58"/>
      <c r="AG24" s="58"/>
    </row>
    <row r="25" spans="1:33" ht="13.5">
      <c r="A25" s="58"/>
      <c r="B25" s="95">
        <v>9</v>
      </c>
      <c r="C25" s="40"/>
      <c r="D25" s="39"/>
      <c r="E25" s="39"/>
      <c r="F25" s="39"/>
      <c r="G25" s="39"/>
      <c r="H25" s="39"/>
      <c r="I25" s="39"/>
      <c r="J25" s="39"/>
      <c r="K25" s="39"/>
      <c r="L25" s="39"/>
      <c r="M25" s="39"/>
      <c r="N25" s="39"/>
      <c r="O25" s="39"/>
      <c r="P25" s="39"/>
      <c r="Q25" s="39"/>
      <c r="R25" s="39"/>
      <c r="S25" s="39"/>
      <c r="T25" s="39"/>
      <c r="U25" s="58"/>
      <c r="V25" s="58"/>
      <c r="W25" s="58"/>
      <c r="X25" s="58"/>
      <c r="Y25" s="58"/>
      <c r="Z25" s="58"/>
      <c r="AA25" s="58"/>
      <c r="AB25" s="58"/>
      <c r="AC25" s="58"/>
      <c r="AD25" s="58"/>
      <c r="AE25" s="58"/>
      <c r="AF25" s="58"/>
      <c r="AG25" s="58"/>
    </row>
    <row r="26" spans="1:33" ht="13.5">
      <c r="A26" s="58"/>
      <c r="B26" s="95">
        <v>10</v>
      </c>
      <c r="C26" s="40"/>
      <c r="D26" s="39"/>
      <c r="E26" s="39"/>
      <c r="F26" s="39"/>
      <c r="G26" s="39"/>
      <c r="H26" s="39"/>
      <c r="I26" s="39"/>
      <c r="J26" s="39"/>
      <c r="K26" s="39"/>
      <c r="L26" s="39"/>
      <c r="M26" s="39"/>
      <c r="N26" s="39"/>
      <c r="O26" s="39"/>
      <c r="P26" s="39"/>
      <c r="Q26" s="39"/>
      <c r="R26" s="39"/>
      <c r="S26" s="39"/>
      <c r="T26" s="39"/>
      <c r="U26" s="58"/>
      <c r="V26" s="58"/>
      <c r="W26" s="58"/>
      <c r="X26" s="58"/>
      <c r="Y26" s="58"/>
      <c r="Z26" s="58"/>
      <c r="AA26" s="58"/>
      <c r="AB26" s="58"/>
      <c r="AC26" s="58"/>
      <c r="AD26" s="58"/>
      <c r="AE26" s="58"/>
      <c r="AF26" s="58"/>
      <c r="AG26" s="58"/>
    </row>
    <row r="27" spans="1:33" ht="13.5">
      <c r="A27" s="58"/>
      <c r="B27" s="58"/>
      <c r="C27" s="58"/>
      <c r="D27" s="96"/>
      <c r="E27" s="58"/>
      <c r="F27" s="59"/>
      <c r="G27" s="59"/>
      <c r="H27" s="59"/>
      <c r="I27" s="59"/>
      <c r="J27" s="59"/>
      <c r="K27" s="59"/>
      <c r="L27" s="59"/>
      <c r="M27" s="58"/>
      <c r="N27" s="58"/>
      <c r="O27" s="58"/>
      <c r="P27" s="58"/>
      <c r="Q27" s="58"/>
      <c r="R27" s="58"/>
      <c r="S27" s="60"/>
      <c r="T27" s="60"/>
      <c r="U27" s="58"/>
      <c r="V27" s="58"/>
      <c r="W27" s="58"/>
      <c r="X27" s="58"/>
      <c r="Y27" s="58"/>
      <c r="Z27" s="58"/>
      <c r="AA27" s="58"/>
      <c r="AB27" s="58"/>
      <c r="AC27" s="58"/>
      <c r="AD27" s="58"/>
      <c r="AE27" s="58"/>
      <c r="AF27" s="58"/>
      <c r="AG27" s="58"/>
    </row>
    <row r="28" spans="1:33" ht="13.5">
      <c r="A28" s="58"/>
      <c r="B28" s="58"/>
      <c r="C28" s="58"/>
      <c r="D28" s="59"/>
      <c r="E28" s="58"/>
      <c r="F28" s="59"/>
      <c r="G28" s="59"/>
      <c r="H28" s="59"/>
      <c r="I28" s="59"/>
      <c r="J28" s="59"/>
      <c r="K28" s="59"/>
      <c r="L28" s="59"/>
      <c r="M28" s="58"/>
      <c r="N28" s="58"/>
      <c r="O28" s="58"/>
      <c r="P28" s="58"/>
      <c r="Q28" s="58"/>
      <c r="R28" s="58"/>
      <c r="S28" s="60"/>
      <c r="T28" s="60"/>
      <c r="U28" s="58"/>
      <c r="V28" s="58"/>
      <c r="W28" s="58"/>
      <c r="X28" s="58"/>
      <c r="Y28" s="58"/>
      <c r="Z28" s="58"/>
      <c r="AA28" s="58"/>
      <c r="AB28" s="58"/>
      <c r="AC28" s="58"/>
      <c r="AD28" s="58"/>
      <c r="AE28" s="58"/>
      <c r="AF28" s="58"/>
      <c r="AG28" s="58"/>
    </row>
    <row r="29" spans="1:33" ht="13.5">
      <c r="A29" s="58"/>
      <c r="B29" s="58"/>
      <c r="C29" s="58"/>
      <c r="D29" s="59"/>
      <c r="E29" s="58"/>
      <c r="F29" s="59"/>
      <c r="G29" s="59"/>
      <c r="H29" s="59"/>
      <c r="I29" s="59"/>
      <c r="J29" s="59"/>
      <c r="K29" s="59"/>
      <c r="L29" s="59"/>
      <c r="M29" s="58"/>
      <c r="N29" s="58"/>
      <c r="O29" s="58"/>
      <c r="P29" s="58"/>
      <c r="Q29" s="58"/>
      <c r="R29" s="58"/>
      <c r="S29" s="60"/>
      <c r="T29" s="60"/>
      <c r="U29" s="58"/>
      <c r="V29" s="58"/>
      <c r="W29" s="58"/>
      <c r="X29" s="58"/>
      <c r="Y29" s="58"/>
      <c r="Z29" s="58"/>
      <c r="AA29" s="58"/>
      <c r="AB29" s="58"/>
      <c r="AC29" s="58"/>
      <c r="AD29" s="58"/>
      <c r="AE29" s="58"/>
      <c r="AF29" s="58"/>
      <c r="AG29" s="58"/>
    </row>
    <row r="30" spans="1:33" ht="13.5">
      <c r="A30" s="58"/>
      <c r="B30" s="58"/>
      <c r="C30" s="58"/>
      <c r="D30" s="59"/>
      <c r="E30" s="58"/>
      <c r="F30" s="59"/>
      <c r="G30" s="59"/>
      <c r="H30" s="59"/>
      <c r="I30" s="59"/>
      <c r="J30" s="59"/>
      <c r="K30" s="59"/>
      <c r="L30" s="59"/>
      <c r="M30" s="58"/>
      <c r="N30" s="58"/>
      <c r="O30" s="58"/>
      <c r="P30" s="58"/>
      <c r="Q30" s="58"/>
      <c r="R30" s="58"/>
      <c r="S30" s="60"/>
      <c r="T30" s="60"/>
      <c r="U30" s="58"/>
      <c r="V30" s="58"/>
      <c r="W30" s="58"/>
      <c r="X30" s="58"/>
      <c r="Y30" s="58"/>
      <c r="Z30" s="58"/>
      <c r="AA30" s="58"/>
      <c r="AB30" s="58"/>
      <c r="AC30" s="58"/>
      <c r="AD30" s="58"/>
      <c r="AE30" s="58"/>
      <c r="AF30" s="58"/>
      <c r="AG30" s="58"/>
    </row>
    <row r="31" spans="1:33" ht="13.5">
      <c r="A31" s="58"/>
      <c r="B31" s="58"/>
      <c r="C31" s="58"/>
      <c r="D31" s="59"/>
      <c r="E31" s="58"/>
      <c r="F31" s="59"/>
      <c r="G31" s="59"/>
      <c r="H31" s="59"/>
      <c r="I31" s="59"/>
      <c r="J31" s="59"/>
      <c r="K31" s="59"/>
      <c r="L31" s="59"/>
      <c r="M31" s="58"/>
      <c r="N31" s="58"/>
      <c r="O31" s="58"/>
      <c r="P31" s="58"/>
      <c r="Q31" s="58"/>
      <c r="R31" s="58"/>
      <c r="S31" s="60"/>
      <c r="T31" s="60"/>
      <c r="U31" s="58"/>
      <c r="V31" s="58"/>
      <c r="W31" s="58"/>
      <c r="X31" s="58"/>
      <c r="Y31" s="58"/>
      <c r="Z31" s="58"/>
      <c r="AA31" s="58"/>
      <c r="AB31" s="58"/>
      <c r="AC31" s="58"/>
      <c r="AD31" s="58"/>
      <c r="AE31" s="58"/>
      <c r="AF31" s="58"/>
      <c r="AG31" s="58"/>
    </row>
    <row r="32" spans="1:33" ht="13.5">
      <c r="A32" s="58"/>
      <c r="B32" s="58"/>
      <c r="C32" s="58"/>
      <c r="D32" s="59"/>
      <c r="E32" s="58"/>
      <c r="F32" s="59"/>
      <c r="G32" s="59"/>
      <c r="H32" s="59"/>
      <c r="I32" s="59"/>
      <c r="J32" s="59"/>
      <c r="K32" s="59"/>
      <c r="L32" s="59"/>
      <c r="M32" s="58"/>
      <c r="N32" s="58"/>
      <c r="O32" s="58"/>
      <c r="P32" s="58"/>
      <c r="Q32" s="58"/>
      <c r="R32" s="58"/>
      <c r="S32" s="60"/>
      <c r="T32" s="60"/>
      <c r="U32" s="58"/>
      <c r="V32" s="58"/>
      <c r="W32" s="58"/>
      <c r="X32" s="58"/>
      <c r="Y32" s="58"/>
      <c r="Z32" s="58"/>
      <c r="AA32" s="58"/>
      <c r="AB32" s="58"/>
      <c r="AC32" s="58"/>
      <c r="AD32" s="58"/>
      <c r="AE32" s="58"/>
      <c r="AF32" s="58"/>
      <c r="AG32" s="58"/>
    </row>
    <row r="33" spans="1:33" ht="13.5">
      <c r="A33" s="58"/>
      <c r="B33" s="58"/>
      <c r="C33" s="58"/>
      <c r="D33" s="59"/>
      <c r="E33" s="58"/>
      <c r="F33" s="59"/>
      <c r="G33" s="59"/>
      <c r="H33" s="59"/>
      <c r="I33" s="59"/>
      <c r="J33" s="59"/>
      <c r="K33" s="59"/>
      <c r="L33" s="59"/>
      <c r="M33" s="58"/>
      <c r="N33" s="58"/>
      <c r="O33" s="58"/>
      <c r="P33" s="58"/>
      <c r="Q33" s="58"/>
      <c r="R33" s="58"/>
      <c r="S33" s="60"/>
      <c r="T33" s="60"/>
      <c r="U33" s="58"/>
      <c r="V33" s="58"/>
      <c r="W33" s="58"/>
      <c r="X33" s="58"/>
      <c r="Y33" s="58"/>
      <c r="Z33" s="58"/>
      <c r="AA33" s="58"/>
      <c r="AB33" s="58"/>
      <c r="AC33" s="58"/>
      <c r="AD33" s="58"/>
      <c r="AE33" s="58"/>
      <c r="AF33" s="58"/>
      <c r="AG33" s="58"/>
    </row>
    <row r="34" spans="1:33" ht="13.5">
      <c r="A34" s="58"/>
      <c r="B34" s="58"/>
      <c r="C34" s="58"/>
      <c r="D34" s="59"/>
      <c r="E34" s="58"/>
      <c r="F34" s="59"/>
      <c r="G34" s="59"/>
      <c r="H34" s="59"/>
      <c r="I34" s="59"/>
      <c r="J34" s="59"/>
      <c r="K34" s="59"/>
      <c r="L34" s="59"/>
      <c r="M34" s="58"/>
      <c r="N34" s="58"/>
      <c r="O34" s="58"/>
      <c r="P34" s="58"/>
      <c r="Q34" s="58"/>
      <c r="R34" s="58"/>
      <c r="S34" s="60"/>
      <c r="T34" s="60"/>
      <c r="U34" s="58"/>
      <c r="V34" s="58"/>
      <c r="W34" s="58"/>
      <c r="X34" s="58"/>
      <c r="Y34" s="58"/>
      <c r="Z34" s="58"/>
      <c r="AA34" s="58"/>
      <c r="AB34" s="58"/>
      <c r="AC34" s="58"/>
      <c r="AD34" s="58"/>
      <c r="AE34" s="58"/>
      <c r="AF34" s="58"/>
      <c r="AG34" s="58"/>
    </row>
    <row r="35" spans="1:33" ht="13.5">
      <c r="A35" s="58"/>
      <c r="B35" s="58"/>
      <c r="C35" s="58"/>
      <c r="D35" s="59"/>
      <c r="E35" s="58"/>
      <c r="F35" s="59"/>
      <c r="G35" s="59"/>
      <c r="H35" s="59"/>
      <c r="I35" s="59"/>
      <c r="J35" s="59"/>
      <c r="K35" s="59"/>
      <c r="L35" s="59"/>
      <c r="M35" s="58"/>
      <c r="N35" s="58"/>
      <c r="O35" s="58"/>
      <c r="P35" s="58"/>
      <c r="Q35" s="58"/>
      <c r="R35" s="58"/>
      <c r="S35" s="60"/>
      <c r="T35" s="60"/>
      <c r="U35" s="58"/>
      <c r="V35" s="58"/>
      <c r="W35" s="58"/>
      <c r="X35" s="58"/>
      <c r="Y35" s="58"/>
      <c r="Z35" s="58"/>
      <c r="AA35" s="58"/>
      <c r="AB35" s="58"/>
      <c r="AC35" s="58"/>
      <c r="AD35" s="58"/>
      <c r="AE35" s="58"/>
      <c r="AF35" s="58"/>
      <c r="AG35" s="58"/>
    </row>
    <row r="36" spans="1:33" ht="13.5">
      <c r="A36" s="58"/>
      <c r="B36" s="58"/>
      <c r="C36" s="58"/>
      <c r="D36" s="59"/>
      <c r="E36" s="58"/>
      <c r="F36" s="59"/>
      <c r="G36" s="59"/>
      <c r="H36" s="59"/>
      <c r="I36" s="59"/>
      <c r="J36" s="59"/>
      <c r="K36" s="59"/>
      <c r="L36" s="59"/>
      <c r="M36" s="58"/>
      <c r="N36" s="58"/>
      <c r="O36" s="58"/>
      <c r="P36" s="58"/>
      <c r="Q36" s="58"/>
      <c r="R36" s="58"/>
      <c r="S36" s="60"/>
      <c r="T36" s="60"/>
      <c r="U36" s="58"/>
      <c r="V36" s="58"/>
      <c r="W36" s="58"/>
      <c r="X36" s="58"/>
      <c r="Y36" s="58"/>
      <c r="Z36" s="58"/>
      <c r="AA36" s="58"/>
      <c r="AB36" s="58"/>
      <c r="AC36" s="58"/>
      <c r="AD36" s="58"/>
      <c r="AE36" s="58"/>
      <c r="AF36" s="58"/>
      <c r="AG36" s="58"/>
    </row>
    <row r="37" spans="1:33" ht="13.5">
      <c r="A37" s="58"/>
      <c r="B37" s="58"/>
      <c r="C37" s="58"/>
      <c r="D37" s="59"/>
      <c r="E37" s="58"/>
      <c r="F37" s="59"/>
      <c r="G37" s="59"/>
      <c r="H37" s="59"/>
      <c r="I37" s="59"/>
      <c r="J37" s="59"/>
      <c r="K37" s="59"/>
      <c r="L37" s="59"/>
      <c r="M37" s="58"/>
      <c r="N37" s="58"/>
      <c r="O37" s="58"/>
      <c r="P37" s="58"/>
      <c r="Q37" s="58"/>
      <c r="R37" s="58"/>
      <c r="S37" s="60"/>
      <c r="T37" s="60"/>
      <c r="U37" s="58"/>
      <c r="V37" s="58"/>
      <c r="W37" s="58"/>
      <c r="X37" s="58"/>
      <c r="Y37" s="58"/>
      <c r="Z37" s="58"/>
      <c r="AA37" s="58"/>
      <c r="AB37" s="58"/>
      <c r="AC37" s="58"/>
      <c r="AD37" s="58"/>
      <c r="AE37" s="58"/>
      <c r="AF37" s="58"/>
      <c r="AG37" s="58"/>
    </row>
    <row r="38" spans="1:33" ht="13.5">
      <c r="A38" s="58"/>
      <c r="B38" s="58"/>
      <c r="C38" s="58"/>
      <c r="D38" s="59"/>
      <c r="E38" s="58"/>
      <c r="F38" s="59"/>
      <c r="G38" s="59"/>
      <c r="H38" s="59"/>
      <c r="I38" s="59"/>
      <c r="J38" s="59"/>
      <c r="K38" s="59"/>
      <c r="L38" s="59"/>
      <c r="M38" s="58"/>
      <c r="N38" s="58"/>
      <c r="O38" s="58"/>
      <c r="P38" s="58"/>
      <c r="Q38" s="58"/>
      <c r="R38" s="58"/>
      <c r="S38" s="60"/>
      <c r="T38" s="60"/>
      <c r="U38" s="58"/>
      <c r="V38" s="58"/>
      <c r="W38" s="58"/>
      <c r="X38" s="58"/>
      <c r="Y38" s="58"/>
      <c r="Z38" s="58"/>
      <c r="AA38" s="58"/>
      <c r="AB38" s="58"/>
      <c r="AC38" s="58"/>
      <c r="AD38" s="58"/>
      <c r="AE38" s="58"/>
      <c r="AF38" s="58"/>
      <c r="AG38" s="58"/>
    </row>
    <row r="39" spans="1:33" ht="13.5">
      <c r="A39" s="58"/>
      <c r="B39" s="58"/>
      <c r="C39" s="58"/>
      <c r="D39" s="59"/>
      <c r="E39" s="58"/>
      <c r="F39" s="59"/>
      <c r="G39" s="59"/>
      <c r="H39" s="59"/>
      <c r="I39" s="59"/>
      <c r="J39" s="59"/>
      <c r="K39" s="59"/>
      <c r="L39" s="59"/>
      <c r="M39" s="58"/>
      <c r="N39" s="58"/>
      <c r="O39" s="58"/>
      <c r="P39" s="58"/>
      <c r="Q39" s="58"/>
      <c r="R39" s="58"/>
      <c r="S39" s="60"/>
      <c r="T39" s="60"/>
      <c r="U39" s="58"/>
      <c r="V39" s="58"/>
      <c r="W39" s="58"/>
      <c r="X39" s="58"/>
      <c r="Y39" s="58"/>
      <c r="Z39" s="58"/>
      <c r="AA39" s="58"/>
      <c r="AB39" s="58"/>
      <c r="AC39" s="58"/>
      <c r="AD39" s="58"/>
      <c r="AE39" s="58"/>
      <c r="AF39" s="58"/>
      <c r="AG39" s="58"/>
    </row>
    <row r="40" spans="1:33" ht="13.5">
      <c r="A40" s="58"/>
      <c r="B40" s="58"/>
      <c r="C40" s="58"/>
      <c r="D40" s="59"/>
      <c r="E40" s="58"/>
      <c r="F40" s="59"/>
      <c r="G40" s="59"/>
      <c r="H40" s="59"/>
      <c r="I40" s="59"/>
      <c r="J40" s="59"/>
      <c r="K40" s="59"/>
      <c r="L40" s="59"/>
      <c r="M40" s="58"/>
      <c r="N40" s="58"/>
      <c r="O40" s="58"/>
      <c r="P40" s="58"/>
      <c r="Q40" s="58"/>
      <c r="R40" s="58"/>
      <c r="S40" s="60"/>
      <c r="T40" s="60"/>
      <c r="U40" s="58"/>
      <c r="V40" s="58"/>
      <c r="W40" s="58"/>
      <c r="X40" s="58"/>
      <c r="Y40" s="58"/>
      <c r="Z40" s="58"/>
      <c r="AA40" s="58"/>
      <c r="AB40" s="58"/>
      <c r="AC40" s="58"/>
      <c r="AD40" s="58"/>
      <c r="AE40" s="58"/>
      <c r="AF40" s="58"/>
      <c r="AG40" s="58"/>
    </row>
    <row r="41" spans="1:33" ht="13.5">
      <c r="A41" s="58"/>
      <c r="B41" s="58"/>
      <c r="C41" s="58"/>
      <c r="D41" s="59"/>
      <c r="E41" s="58"/>
      <c r="F41" s="59"/>
      <c r="G41" s="59"/>
      <c r="H41" s="59"/>
      <c r="I41" s="59"/>
      <c r="J41" s="59"/>
      <c r="K41" s="59"/>
      <c r="L41" s="59"/>
      <c r="M41" s="58"/>
      <c r="N41" s="58"/>
      <c r="O41" s="58"/>
      <c r="P41" s="58"/>
      <c r="Q41" s="58"/>
      <c r="R41" s="58"/>
      <c r="S41" s="60"/>
      <c r="T41" s="60"/>
      <c r="U41" s="58"/>
      <c r="V41" s="58"/>
      <c r="W41" s="58"/>
      <c r="X41" s="58"/>
      <c r="Y41" s="58"/>
      <c r="Z41" s="58"/>
      <c r="AA41" s="58"/>
      <c r="AB41" s="58"/>
      <c r="AC41" s="58"/>
      <c r="AD41" s="58"/>
      <c r="AE41" s="58"/>
      <c r="AF41" s="58"/>
      <c r="AG41" s="58"/>
    </row>
    <row r="42" spans="1:33" ht="13.5">
      <c r="A42" s="58"/>
      <c r="B42" s="58"/>
      <c r="C42" s="58"/>
      <c r="D42" s="59"/>
      <c r="E42" s="58"/>
      <c r="F42" s="59"/>
      <c r="G42" s="59"/>
      <c r="H42" s="59"/>
      <c r="I42" s="59"/>
      <c r="J42" s="59"/>
      <c r="K42" s="59"/>
      <c r="L42" s="59"/>
      <c r="M42" s="58"/>
      <c r="N42" s="58"/>
      <c r="O42" s="58"/>
      <c r="P42" s="58"/>
      <c r="Q42" s="58"/>
      <c r="R42" s="58"/>
      <c r="S42" s="60"/>
      <c r="T42" s="60"/>
      <c r="U42" s="58"/>
      <c r="V42" s="58"/>
      <c r="W42" s="58"/>
      <c r="X42" s="58"/>
      <c r="Y42" s="58"/>
      <c r="Z42" s="58"/>
      <c r="AA42" s="58"/>
      <c r="AB42" s="58"/>
      <c r="AC42" s="58"/>
      <c r="AD42" s="58"/>
      <c r="AE42" s="58"/>
      <c r="AF42" s="58"/>
      <c r="AG42" s="58"/>
    </row>
    <row r="43" spans="1:33" ht="13.5">
      <c r="A43" s="58"/>
      <c r="B43" s="58"/>
      <c r="C43" s="58"/>
      <c r="D43" s="59"/>
      <c r="E43" s="58"/>
      <c r="F43" s="59"/>
      <c r="G43" s="59"/>
      <c r="H43" s="59"/>
      <c r="I43" s="59"/>
      <c r="J43" s="59"/>
      <c r="K43" s="59"/>
      <c r="L43" s="59"/>
      <c r="M43" s="58"/>
      <c r="N43" s="58"/>
      <c r="O43" s="58"/>
      <c r="P43" s="58"/>
      <c r="Q43" s="58"/>
      <c r="R43" s="58"/>
      <c r="S43" s="60"/>
      <c r="T43" s="60"/>
      <c r="U43" s="58"/>
      <c r="V43" s="58"/>
      <c r="W43" s="58"/>
      <c r="X43" s="58"/>
      <c r="Y43" s="58"/>
      <c r="Z43" s="58"/>
      <c r="AA43" s="58"/>
      <c r="AB43" s="58"/>
      <c r="AC43" s="58"/>
      <c r="AD43" s="58"/>
      <c r="AE43" s="58"/>
      <c r="AF43" s="58"/>
      <c r="AG43" s="58"/>
    </row>
    <row r="44" spans="1:33" ht="13.5">
      <c r="A44" s="58"/>
      <c r="B44" s="58"/>
      <c r="C44" s="58"/>
      <c r="D44" s="59"/>
      <c r="E44" s="58"/>
      <c r="F44" s="59"/>
      <c r="G44" s="59"/>
      <c r="H44" s="59"/>
      <c r="I44" s="59"/>
      <c r="J44" s="59"/>
      <c r="K44" s="59"/>
      <c r="L44" s="59"/>
      <c r="M44" s="58"/>
      <c r="N44" s="58"/>
      <c r="O44" s="58"/>
      <c r="P44" s="58"/>
      <c r="Q44" s="58"/>
      <c r="R44" s="58"/>
      <c r="S44" s="60"/>
      <c r="T44" s="60"/>
      <c r="U44" s="58"/>
      <c r="V44" s="58"/>
      <c r="W44" s="58"/>
      <c r="X44" s="58"/>
      <c r="Y44" s="58"/>
      <c r="Z44" s="58"/>
      <c r="AA44" s="58"/>
      <c r="AB44" s="58"/>
      <c r="AC44" s="58"/>
      <c r="AD44" s="58"/>
      <c r="AE44" s="58"/>
      <c r="AF44" s="58"/>
      <c r="AG44" s="58"/>
    </row>
    <row r="45" spans="1:33" ht="13.5">
      <c r="A45" s="58"/>
      <c r="B45" s="58"/>
      <c r="C45" s="58"/>
      <c r="D45" s="59"/>
      <c r="E45" s="58"/>
      <c r="F45" s="59"/>
      <c r="G45" s="59"/>
      <c r="H45" s="59"/>
      <c r="I45" s="59"/>
      <c r="J45" s="59"/>
      <c r="K45" s="59"/>
      <c r="L45" s="59"/>
      <c r="M45" s="58"/>
      <c r="N45" s="58"/>
      <c r="O45" s="58"/>
      <c r="P45" s="58"/>
      <c r="Q45" s="58"/>
      <c r="R45" s="58"/>
      <c r="S45" s="60"/>
      <c r="T45" s="60"/>
      <c r="U45" s="58"/>
      <c r="V45" s="58"/>
      <c r="W45" s="58"/>
      <c r="X45" s="58"/>
      <c r="Y45" s="58"/>
      <c r="Z45" s="58"/>
      <c r="AA45" s="58"/>
      <c r="AB45" s="58"/>
      <c r="AC45" s="58"/>
      <c r="AD45" s="58"/>
      <c r="AE45" s="58"/>
      <c r="AF45" s="58"/>
      <c r="AG45" s="58"/>
    </row>
    <row r="46" spans="1:33" ht="13.5">
      <c r="A46" s="58"/>
      <c r="B46" s="58"/>
      <c r="C46" s="58"/>
      <c r="D46" s="59"/>
      <c r="E46" s="58"/>
      <c r="F46" s="59"/>
      <c r="G46" s="59"/>
      <c r="H46" s="59"/>
      <c r="I46" s="59"/>
      <c r="J46" s="59"/>
      <c r="K46" s="59"/>
      <c r="L46" s="59"/>
      <c r="M46" s="58"/>
      <c r="N46" s="58"/>
      <c r="O46" s="58"/>
      <c r="P46" s="58"/>
      <c r="Q46" s="58"/>
      <c r="R46" s="58"/>
      <c r="S46" s="60"/>
      <c r="T46" s="60"/>
      <c r="U46" s="58"/>
      <c r="V46" s="58"/>
      <c r="W46" s="58"/>
      <c r="X46" s="58"/>
      <c r="Y46" s="58"/>
      <c r="Z46" s="58"/>
      <c r="AA46" s="58"/>
      <c r="AB46" s="58"/>
      <c r="AC46" s="58"/>
      <c r="AD46" s="58"/>
      <c r="AE46" s="58"/>
      <c r="AF46" s="58"/>
      <c r="AG46" s="58"/>
    </row>
    <row r="47" spans="1:33" ht="13.5">
      <c r="A47" s="58"/>
      <c r="B47" s="58"/>
      <c r="C47" s="58"/>
      <c r="D47" s="59"/>
      <c r="E47" s="58"/>
      <c r="F47" s="59"/>
      <c r="G47" s="59"/>
      <c r="H47" s="59"/>
      <c r="I47" s="59"/>
      <c r="J47" s="59"/>
      <c r="K47" s="59"/>
      <c r="L47" s="59"/>
      <c r="M47" s="58"/>
      <c r="N47" s="58"/>
      <c r="O47" s="58"/>
      <c r="P47" s="58"/>
      <c r="Q47" s="58"/>
      <c r="R47" s="58"/>
      <c r="S47" s="60"/>
      <c r="T47" s="60"/>
      <c r="U47" s="58"/>
      <c r="V47" s="58"/>
      <c r="W47" s="58"/>
      <c r="X47" s="58"/>
      <c r="Y47" s="58"/>
      <c r="Z47" s="58"/>
      <c r="AA47" s="58"/>
      <c r="AB47" s="58"/>
      <c r="AC47" s="58"/>
      <c r="AD47" s="58"/>
      <c r="AE47" s="58"/>
      <c r="AF47" s="58"/>
      <c r="AG47" s="58"/>
    </row>
    <row r="48" spans="1:33" ht="13.5">
      <c r="A48" s="58"/>
      <c r="B48" s="58"/>
      <c r="C48" s="58"/>
      <c r="D48" s="59"/>
      <c r="E48" s="58"/>
      <c r="F48" s="59"/>
      <c r="G48" s="59"/>
      <c r="H48" s="59"/>
      <c r="I48" s="59"/>
      <c r="J48" s="59"/>
      <c r="K48" s="59"/>
      <c r="L48" s="59"/>
      <c r="M48" s="58"/>
      <c r="N48" s="58"/>
      <c r="O48" s="58"/>
      <c r="P48" s="58"/>
      <c r="Q48" s="58"/>
      <c r="R48" s="58"/>
      <c r="S48" s="60"/>
      <c r="T48" s="60"/>
      <c r="U48" s="58"/>
      <c r="V48" s="58"/>
      <c r="W48" s="58"/>
      <c r="X48" s="58"/>
      <c r="Y48" s="58"/>
      <c r="Z48" s="58"/>
      <c r="AA48" s="58"/>
      <c r="AB48" s="58"/>
      <c r="AC48" s="58"/>
      <c r="AD48" s="58"/>
      <c r="AE48" s="58"/>
      <c r="AF48" s="58"/>
      <c r="AG48" s="58"/>
    </row>
    <row r="49" spans="1:33" ht="13.5">
      <c r="A49" s="58"/>
      <c r="B49" s="58"/>
      <c r="C49" s="58"/>
      <c r="D49" s="59"/>
      <c r="E49" s="58"/>
      <c r="F49" s="59"/>
      <c r="G49" s="59"/>
      <c r="H49" s="59"/>
      <c r="I49" s="59"/>
      <c r="J49" s="59"/>
      <c r="K49" s="59"/>
      <c r="L49" s="59"/>
      <c r="M49" s="58"/>
      <c r="N49" s="58"/>
      <c r="O49" s="58"/>
      <c r="P49" s="58"/>
      <c r="Q49" s="58"/>
      <c r="R49" s="58"/>
      <c r="S49" s="60"/>
      <c r="T49" s="60"/>
      <c r="U49" s="58"/>
      <c r="V49" s="58"/>
      <c r="W49" s="58"/>
      <c r="X49" s="58"/>
      <c r="Y49" s="58"/>
      <c r="Z49" s="58"/>
      <c r="AA49" s="58"/>
      <c r="AB49" s="58"/>
      <c r="AC49" s="58"/>
      <c r="AD49" s="58"/>
      <c r="AE49" s="58"/>
      <c r="AF49" s="58"/>
      <c r="AG49" s="58"/>
    </row>
    <row r="50" spans="1:33" ht="13.5">
      <c r="A50" s="58"/>
      <c r="B50" s="58"/>
      <c r="C50" s="58"/>
      <c r="D50" s="59"/>
      <c r="E50" s="58"/>
      <c r="F50" s="59"/>
      <c r="G50" s="59"/>
      <c r="H50" s="59"/>
      <c r="I50" s="59"/>
      <c r="J50" s="59"/>
      <c r="K50" s="59"/>
      <c r="L50" s="59"/>
      <c r="M50" s="58"/>
      <c r="N50" s="58"/>
      <c r="O50" s="58"/>
      <c r="P50" s="58"/>
      <c r="Q50" s="58"/>
      <c r="R50" s="58"/>
      <c r="T50" s="60"/>
      <c r="U50" s="58"/>
      <c r="V50" s="58"/>
      <c r="W50" s="58"/>
      <c r="X50" s="58"/>
      <c r="Y50" s="58"/>
      <c r="Z50" s="58"/>
      <c r="AA50" s="58"/>
      <c r="AB50" s="58"/>
      <c r="AC50" s="58"/>
      <c r="AD50" s="58"/>
      <c r="AE50" s="58"/>
      <c r="AF50" s="58"/>
      <c r="AG50" s="58"/>
    </row>
    <row r="51" spans="1:33" ht="13.5">
      <c r="A51" s="58"/>
      <c r="B51" s="58"/>
      <c r="C51" s="58"/>
      <c r="D51" s="59"/>
      <c r="E51" s="58"/>
      <c r="F51" s="59"/>
      <c r="G51" s="59"/>
      <c r="H51" s="59"/>
      <c r="I51" s="59"/>
      <c r="J51" s="59"/>
      <c r="K51" s="59"/>
      <c r="L51" s="59"/>
      <c r="M51" s="58"/>
      <c r="N51" s="58"/>
      <c r="O51" s="58"/>
      <c r="P51" s="58"/>
      <c r="Q51" s="58"/>
      <c r="R51" s="58"/>
      <c r="S51" s="60"/>
      <c r="T51" s="60"/>
      <c r="U51" s="58"/>
      <c r="V51" s="58"/>
      <c r="W51" s="58"/>
      <c r="X51" s="58"/>
      <c r="Y51" s="58"/>
      <c r="Z51" s="58"/>
      <c r="AA51" s="58"/>
      <c r="AB51" s="58"/>
      <c r="AC51" s="58"/>
      <c r="AD51" s="58"/>
      <c r="AE51" s="58"/>
      <c r="AF51" s="58"/>
      <c r="AG51" s="58"/>
    </row>
    <row r="52" spans="1:33" ht="13.5">
      <c r="A52" s="58"/>
      <c r="B52" s="58"/>
      <c r="C52" s="58"/>
      <c r="D52" s="59"/>
      <c r="E52" s="58"/>
      <c r="F52" s="59"/>
      <c r="G52" s="59"/>
      <c r="H52" s="59"/>
      <c r="I52" s="59"/>
      <c r="J52" s="59"/>
      <c r="K52" s="59"/>
      <c r="L52" s="59"/>
      <c r="M52" s="58"/>
      <c r="N52" s="58"/>
      <c r="O52" s="58"/>
      <c r="P52" s="58"/>
      <c r="Q52" s="58"/>
      <c r="R52" s="58"/>
      <c r="S52" s="60"/>
      <c r="T52" s="60"/>
      <c r="U52" s="58"/>
      <c r="V52" s="58"/>
      <c r="W52" s="58"/>
      <c r="X52" s="58"/>
      <c r="Y52" s="58"/>
      <c r="Z52" s="58"/>
      <c r="AA52" s="58"/>
      <c r="AB52" s="58"/>
      <c r="AC52" s="58"/>
      <c r="AD52" s="58"/>
      <c r="AE52" s="58"/>
      <c r="AF52" s="58"/>
      <c r="AG52" s="58"/>
    </row>
    <row r="53" spans="1:33" ht="13.5">
      <c r="A53" s="58"/>
      <c r="B53" s="58"/>
      <c r="C53" s="58"/>
      <c r="D53" s="59"/>
      <c r="E53" s="58"/>
      <c r="F53" s="59"/>
      <c r="G53" s="59"/>
      <c r="H53" s="59"/>
      <c r="I53" s="59"/>
      <c r="J53" s="59"/>
      <c r="K53" s="59"/>
      <c r="L53" s="59"/>
      <c r="M53" s="58"/>
      <c r="N53" s="58"/>
      <c r="O53" s="58"/>
      <c r="P53" s="58"/>
      <c r="Q53" s="58"/>
      <c r="R53" s="58"/>
      <c r="S53" s="60"/>
      <c r="T53" s="60"/>
      <c r="U53" s="58"/>
      <c r="V53" s="58"/>
      <c r="W53" s="58"/>
      <c r="X53" s="58"/>
      <c r="Y53" s="58"/>
      <c r="Z53" s="58"/>
      <c r="AA53" s="58"/>
      <c r="AB53" s="58"/>
      <c r="AC53" s="58"/>
      <c r="AD53" s="58"/>
      <c r="AE53" s="58"/>
      <c r="AF53" s="58"/>
      <c r="AG53" s="58"/>
    </row>
    <row r="54" spans="1:33" ht="13.5">
      <c r="A54" s="58"/>
      <c r="B54" s="58"/>
      <c r="C54" s="58"/>
      <c r="D54" s="59"/>
      <c r="E54" s="58"/>
      <c r="F54" s="59"/>
      <c r="G54" s="59"/>
      <c r="H54" s="59"/>
      <c r="I54" s="59"/>
      <c r="J54" s="59"/>
      <c r="K54" s="59"/>
      <c r="L54" s="59"/>
      <c r="M54" s="58"/>
      <c r="N54" s="58"/>
      <c r="O54" s="58"/>
      <c r="P54" s="58"/>
      <c r="Q54" s="58"/>
      <c r="R54" s="58"/>
      <c r="S54" s="60"/>
      <c r="T54" s="60"/>
      <c r="U54" s="58"/>
      <c r="V54" s="58"/>
      <c r="W54" s="58"/>
      <c r="X54" s="58"/>
      <c r="Y54" s="58"/>
      <c r="Z54" s="58"/>
      <c r="AA54" s="58"/>
      <c r="AB54" s="58"/>
      <c r="AC54" s="58"/>
      <c r="AD54" s="58"/>
      <c r="AE54" s="58"/>
      <c r="AF54" s="58"/>
      <c r="AG54" s="58"/>
    </row>
    <row r="55" spans="1:33" ht="13.5">
      <c r="A55" s="58"/>
      <c r="B55" s="58"/>
      <c r="C55" s="58"/>
      <c r="D55" s="59"/>
      <c r="E55" s="58"/>
      <c r="F55" s="59"/>
      <c r="G55" s="59"/>
      <c r="H55" s="59"/>
      <c r="I55" s="59"/>
      <c r="J55" s="59"/>
      <c r="K55" s="59"/>
      <c r="L55" s="59"/>
      <c r="M55" s="58"/>
      <c r="N55" s="58"/>
      <c r="O55" s="58"/>
      <c r="P55" s="58"/>
      <c r="Q55" s="58"/>
      <c r="R55" s="58"/>
      <c r="S55" s="60"/>
      <c r="T55" s="60"/>
      <c r="U55" s="58"/>
      <c r="V55" s="58"/>
      <c r="W55" s="58"/>
      <c r="X55" s="58"/>
      <c r="Y55" s="58"/>
      <c r="Z55" s="58"/>
      <c r="AA55" s="58"/>
      <c r="AB55" s="58"/>
      <c r="AC55" s="58"/>
      <c r="AD55" s="58"/>
      <c r="AE55" s="58"/>
      <c r="AF55" s="58"/>
      <c r="AG55" s="58"/>
    </row>
    <row r="56" spans="1:33" ht="13.5">
      <c r="A56" s="58"/>
      <c r="B56" s="58"/>
      <c r="C56" s="58"/>
      <c r="D56" s="59"/>
      <c r="E56" s="58"/>
      <c r="F56" s="59"/>
      <c r="G56" s="59"/>
      <c r="H56" s="59"/>
      <c r="I56" s="59"/>
      <c r="J56" s="59"/>
      <c r="K56" s="59"/>
      <c r="L56" s="59"/>
      <c r="M56" s="58"/>
      <c r="N56" s="58"/>
      <c r="O56" s="58"/>
      <c r="P56" s="58"/>
      <c r="Q56" s="58"/>
      <c r="R56" s="58"/>
      <c r="S56" s="60"/>
      <c r="T56" s="60"/>
      <c r="U56" s="58"/>
      <c r="V56" s="58"/>
      <c r="W56" s="58"/>
      <c r="X56" s="58"/>
      <c r="Y56" s="58"/>
      <c r="Z56" s="58"/>
      <c r="AA56" s="58"/>
      <c r="AB56" s="58"/>
      <c r="AC56" s="58"/>
      <c r="AD56" s="58"/>
      <c r="AE56" s="58"/>
      <c r="AF56" s="58"/>
      <c r="AG56" s="58"/>
    </row>
    <row r="57" spans="1:33" ht="13.5">
      <c r="A57" s="58"/>
      <c r="B57" s="58"/>
      <c r="C57" s="58"/>
      <c r="D57" s="59"/>
      <c r="E57" s="58"/>
      <c r="F57" s="59"/>
      <c r="G57" s="59"/>
      <c r="H57" s="59"/>
      <c r="I57" s="59"/>
      <c r="J57" s="59"/>
      <c r="K57" s="59"/>
      <c r="L57" s="59"/>
      <c r="M57" s="58"/>
      <c r="N57" s="58"/>
      <c r="O57" s="58"/>
      <c r="P57" s="58"/>
      <c r="Q57" s="58"/>
      <c r="R57" s="58"/>
      <c r="S57" s="60"/>
      <c r="T57" s="60"/>
      <c r="U57" s="58"/>
      <c r="V57" s="58"/>
      <c r="W57" s="58"/>
      <c r="X57" s="58"/>
      <c r="Y57" s="58"/>
      <c r="Z57" s="58"/>
      <c r="AA57" s="58"/>
      <c r="AB57" s="58"/>
      <c r="AC57" s="58"/>
      <c r="AD57" s="58"/>
      <c r="AE57" s="58"/>
      <c r="AF57" s="58"/>
      <c r="AG57" s="58"/>
    </row>
    <row r="58" spans="1:33" ht="13.5">
      <c r="A58" s="58"/>
      <c r="B58" s="58"/>
      <c r="C58" s="58"/>
      <c r="D58" s="59"/>
      <c r="E58" s="58"/>
      <c r="F58" s="59"/>
      <c r="G58" s="59"/>
      <c r="H58" s="59"/>
      <c r="I58" s="59"/>
      <c r="J58" s="59"/>
      <c r="K58" s="59"/>
      <c r="L58" s="59"/>
      <c r="M58" s="58"/>
      <c r="N58" s="58"/>
      <c r="O58" s="58"/>
      <c r="P58" s="58"/>
      <c r="Q58" s="58"/>
      <c r="R58" s="58"/>
      <c r="S58" s="60"/>
      <c r="T58" s="60"/>
      <c r="U58" s="58"/>
      <c r="V58" s="58"/>
      <c r="W58" s="58"/>
      <c r="X58" s="58"/>
      <c r="Y58" s="58"/>
      <c r="Z58" s="58"/>
      <c r="AA58" s="58"/>
      <c r="AB58" s="58"/>
      <c r="AC58" s="58"/>
      <c r="AD58" s="58"/>
      <c r="AE58" s="58"/>
      <c r="AF58" s="58"/>
      <c r="AG58" s="58"/>
    </row>
    <row r="59" spans="1:33" ht="13.5">
      <c r="A59" s="58"/>
      <c r="B59" s="58"/>
      <c r="C59" s="58"/>
      <c r="D59" s="59"/>
      <c r="E59" s="58"/>
      <c r="F59" s="59"/>
      <c r="G59" s="59"/>
      <c r="H59" s="59"/>
      <c r="I59" s="59"/>
      <c r="J59" s="59"/>
      <c r="K59" s="59"/>
      <c r="L59" s="59"/>
      <c r="M59" s="58"/>
      <c r="N59" s="58"/>
      <c r="O59" s="58"/>
      <c r="P59" s="58"/>
      <c r="Q59" s="58"/>
      <c r="R59" s="58"/>
      <c r="S59" s="60"/>
      <c r="T59" s="60"/>
      <c r="U59" s="58"/>
      <c r="V59" s="58"/>
      <c r="W59" s="58"/>
      <c r="X59" s="58"/>
      <c r="Y59" s="58"/>
      <c r="Z59" s="58"/>
      <c r="AA59" s="58"/>
      <c r="AB59" s="58"/>
      <c r="AC59" s="58"/>
      <c r="AD59" s="58"/>
      <c r="AE59" s="58"/>
      <c r="AF59" s="58"/>
      <c r="AG59" s="58"/>
    </row>
    <row r="60" spans="1:33" ht="13.5">
      <c r="A60" s="58"/>
      <c r="B60" s="58"/>
      <c r="C60" s="58"/>
      <c r="D60" s="59"/>
      <c r="E60" s="58"/>
      <c r="F60" s="59"/>
      <c r="G60" s="59"/>
      <c r="H60" s="59"/>
      <c r="I60" s="59"/>
      <c r="J60" s="59"/>
      <c r="K60" s="59"/>
      <c r="L60" s="59"/>
      <c r="M60" s="58"/>
      <c r="N60" s="58"/>
      <c r="O60" s="58"/>
      <c r="P60" s="58"/>
      <c r="Q60" s="58"/>
      <c r="R60" s="58"/>
      <c r="S60" s="60"/>
      <c r="T60" s="60"/>
      <c r="U60" s="58"/>
      <c r="V60" s="58"/>
      <c r="W60" s="58"/>
      <c r="X60" s="58"/>
      <c r="Y60" s="58"/>
      <c r="Z60" s="58"/>
      <c r="AA60" s="58"/>
      <c r="AB60" s="58"/>
      <c r="AC60" s="58"/>
      <c r="AD60" s="58"/>
      <c r="AE60" s="58"/>
      <c r="AF60" s="58"/>
      <c r="AG60" s="58"/>
    </row>
    <row r="61" spans="1:33" ht="13.5">
      <c r="A61" s="58"/>
      <c r="B61" s="58"/>
      <c r="C61" s="58"/>
      <c r="D61" s="59"/>
      <c r="E61" s="58"/>
      <c r="F61" s="59"/>
      <c r="G61" s="59"/>
      <c r="H61" s="59"/>
      <c r="I61" s="59"/>
      <c r="J61" s="59"/>
      <c r="K61" s="59"/>
      <c r="L61" s="59"/>
      <c r="M61" s="58"/>
      <c r="N61" s="58"/>
      <c r="O61" s="58"/>
      <c r="P61" s="58"/>
      <c r="Q61" s="58"/>
      <c r="R61" s="58"/>
      <c r="S61" s="60"/>
      <c r="T61" s="60"/>
      <c r="U61" s="58"/>
      <c r="V61" s="58"/>
      <c r="W61" s="58"/>
      <c r="X61" s="58"/>
      <c r="Y61" s="58"/>
      <c r="Z61" s="58"/>
      <c r="AA61" s="58"/>
      <c r="AB61" s="58"/>
      <c r="AC61" s="58"/>
      <c r="AD61" s="58"/>
      <c r="AE61" s="58"/>
      <c r="AF61" s="58"/>
      <c r="AG61" s="58"/>
    </row>
    <row r="62" spans="1:33" ht="13.5">
      <c r="A62" s="58"/>
      <c r="B62" s="58"/>
      <c r="C62" s="58"/>
      <c r="D62" s="59"/>
      <c r="E62" s="58"/>
      <c r="F62" s="59"/>
      <c r="G62" s="59"/>
      <c r="H62" s="59"/>
      <c r="I62" s="59"/>
      <c r="J62" s="59"/>
      <c r="K62" s="59"/>
      <c r="L62" s="59"/>
      <c r="M62" s="58"/>
      <c r="N62" s="58"/>
      <c r="O62" s="58"/>
      <c r="P62" s="58"/>
      <c r="Q62" s="58"/>
      <c r="R62" s="58"/>
      <c r="S62" s="60"/>
      <c r="T62" s="60"/>
      <c r="U62" s="58"/>
      <c r="V62" s="58"/>
      <c r="W62" s="58"/>
      <c r="X62" s="58"/>
      <c r="Y62" s="58"/>
      <c r="Z62" s="58"/>
      <c r="AA62" s="58"/>
      <c r="AB62" s="58"/>
      <c r="AC62" s="58"/>
      <c r="AD62" s="58"/>
      <c r="AE62" s="58"/>
      <c r="AF62" s="58"/>
      <c r="AG62" s="58"/>
    </row>
    <row r="63" spans="1:33" ht="13.5">
      <c r="A63" s="58"/>
      <c r="B63" s="58"/>
      <c r="C63" s="58"/>
      <c r="D63" s="59"/>
      <c r="E63" s="58"/>
      <c r="F63" s="59"/>
      <c r="G63" s="59"/>
      <c r="H63" s="59"/>
      <c r="I63" s="59"/>
      <c r="J63" s="59"/>
      <c r="K63" s="59"/>
      <c r="L63" s="59"/>
      <c r="M63" s="58"/>
      <c r="N63" s="58"/>
      <c r="O63" s="58"/>
      <c r="P63" s="58"/>
      <c r="Q63" s="58"/>
      <c r="R63" s="58"/>
      <c r="S63" s="60"/>
      <c r="T63" s="60"/>
      <c r="U63" s="58"/>
      <c r="V63" s="58"/>
      <c r="W63" s="58"/>
      <c r="X63" s="58"/>
      <c r="Y63" s="58"/>
      <c r="Z63" s="58"/>
      <c r="AA63" s="58"/>
      <c r="AB63" s="58"/>
      <c r="AC63" s="58"/>
      <c r="AD63" s="58"/>
      <c r="AE63" s="58"/>
      <c r="AF63" s="58"/>
      <c r="AG63" s="58"/>
    </row>
    <row r="64" spans="1:33" ht="13.5">
      <c r="A64" s="58"/>
      <c r="B64" s="58"/>
      <c r="C64" s="58"/>
      <c r="D64" s="59"/>
      <c r="E64" s="58"/>
      <c r="F64" s="59"/>
      <c r="G64" s="59"/>
      <c r="H64" s="59"/>
      <c r="I64" s="59"/>
      <c r="J64" s="59"/>
      <c r="K64" s="59"/>
      <c r="L64" s="59"/>
      <c r="M64" s="58"/>
      <c r="N64" s="58"/>
      <c r="O64" s="58"/>
      <c r="P64" s="58"/>
      <c r="Q64" s="58"/>
      <c r="R64" s="58"/>
      <c r="S64" s="60"/>
      <c r="T64" s="60"/>
      <c r="U64" s="58"/>
      <c r="V64" s="58"/>
      <c r="W64" s="58"/>
      <c r="X64" s="58"/>
      <c r="Y64" s="58"/>
      <c r="Z64" s="58"/>
      <c r="AA64" s="58"/>
      <c r="AB64" s="58"/>
      <c r="AC64" s="58"/>
      <c r="AD64" s="58"/>
      <c r="AE64" s="58"/>
      <c r="AF64" s="58"/>
      <c r="AG64" s="58"/>
    </row>
    <row r="65" spans="1:33" ht="13.5">
      <c r="A65" s="58"/>
      <c r="B65" s="58"/>
      <c r="C65" s="58"/>
      <c r="D65" s="59"/>
      <c r="E65" s="58"/>
      <c r="F65" s="59"/>
      <c r="G65" s="59"/>
      <c r="H65" s="59"/>
      <c r="I65" s="59"/>
      <c r="J65" s="59"/>
      <c r="K65" s="59"/>
      <c r="L65" s="59"/>
      <c r="M65" s="58"/>
      <c r="N65" s="58"/>
      <c r="O65" s="58"/>
      <c r="P65" s="58"/>
      <c r="Q65" s="58"/>
      <c r="R65" s="58"/>
      <c r="S65" s="60"/>
      <c r="T65" s="60"/>
      <c r="U65" s="58"/>
      <c r="V65" s="58"/>
      <c r="W65" s="58"/>
      <c r="X65" s="58"/>
      <c r="Y65" s="58"/>
      <c r="Z65" s="58"/>
      <c r="AA65" s="58"/>
      <c r="AB65" s="58"/>
      <c r="AC65" s="58"/>
      <c r="AD65" s="58"/>
      <c r="AE65" s="58"/>
      <c r="AF65" s="58"/>
      <c r="AG65" s="58"/>
    </row>
    <row r="66" spans="1:33" ht="13.5">
      <c r="A66" s="58"/>
      <c r="B66" s="58"/>
      <c r="C66" s="58"/>
      <c r="D66" s="59"/>
      <c r="E66" s="58"/>
      <c r="F66" s="59"/>
      <c r="G66" s="59"/>
      <c r="H66" s="59"/>
      <c r="I66" s="59"/>
      <c r="J66" s="59"/>
      <c r="K66" s="59"/>
      <c r="L66" s="59"/>
      <c r="M66" s="58"/>
      <c r="N66" s="58"/>
      <c r="O66" s="58"/>
      <c r="P66" s="58"/>
      <c r="Q66" s="58"/>
      <c r="R66" s="58"/>
      <c r="S66" s="60"/>
      <c r="T66" s="60"/>
      <c r="U66" s="58"/>
      <c r="V66" s="58"/>
      <c r="W66" s="58"/>
      <c r="X66" s="58"/>
      <c r="Y66" s="58"/>
      <c r="Z66" s="58"/>
      <c r="AA66" s="58"/>
      <c r="AB66" s="58"/>
      <c r="AC66" s="58"/>
      <c r="AD66" s="58"/>
      <c r="AE66" s="58"/>
      <c r="AF66" s="58"/>
      <c r="AG66" s="58"/>
    </row>
    <row r="67" spans="1:33" ht="13.5">
      <c r="A67" s="58"/>
      <c r="B67" s="58"/>
      <c r="C67" s="58"/>
      <c r="D67" s="59"/>
      <c r="E67" s="58"/>
      <c r="F67" s="59"/>
      <c r="G67" s="59"/>
      <c r="H67" s="59"/>
      <c r="I67" s="59"/>
      <c r="J67" s="59"/>
      <c r="K67" s="59"/>
      <c r="L67" s="59"/>
      <c r="M67" s="58"/>
      <c r="N67" s="58"/>
      <c r="O67" s="58"/>
      <c r="P67" s="58"/>
      <c r="Q67" s="58"/>
      <c r="R67" s="58"/>
      <c r="S67" s="60"/>
      <c r="T67" s="60"/>
      <c r="U67" s="58"/>
      <c r="V67" s="58"/>
      <c r="W67" s="58"/>
      <c r="X67" s="58"/>
      <c r="Y67" s="58"/>
      <c r="Z67" s="58"/>
      <c r="AA67" s="58"/>
      <c r="AB67" s="58"/>
      <c r="AC67" s="58"/>
      <c r="AD67" s="58"/>
      <c r="AE67" s="58"/>
      <c r="AF67" s="58"/>
      <c r="AG67" s="58"/>
    </row>
    <row r="68" spans="1:19" ht="13.5">
      <c r="A68" s="58"/>
      <c r="B68" s="58"/>
      <c r="C68" s="58"/>
      <c r="D68" s="59"/>
      <c r="E68" s="58"/>
      <c r="F68" s="59"/>
      <c r="G68" s="59"/>
      <c r="H68" s="59"/>
      <c r="I68" s="59"/>
      <c r="J68" s="59"/>
      <c r="K68" s="59"/>
      <c r="L68" s="59"/>
      <c r="M68" s="58"/>
      <c r="N68" s="58"/>
      <c r="O68" s="58"/>
      <c r="P68" s="58"/>
      <c r="Q68" s="58"/>
      <c r="R68" s="58"/>
      <c r="S68" s="60"/>
    </row>
    <row r="69" ht="13.5">
      <c r="D69" s="59"/>
    </row>
  </sheetData>
  <sheetProtection formatCells="0" formatColumns="0" formatRows="0" selectLockedCells="1"/>
  <mergeCells count="7">
    <mergeCell ref="B16:C16"/>
    <mergeCell ref="B15:D15"/>
    <mergeCell ref="E16:T16"/>
    <mergeCell ref="D10:E10"/>
    <mergeCell ref="D11:E11"/>
    <mergeCell ref="D12:E12"/>
    <mergeCell ref="D13:E13"/>
  </mergeCells>
  <conditionalFormatting sqref="F11">
    <cfRule type="cellIs" priority="29" dxfId="9" operator="equal" stopIfTrue="1">
      <formula>""</formula>
    </cfRule>
    <cfRule type="cellIs" priority="30" dxfId="10" operator="lessThan" stopIfTrue="1">
      <formula>F10</formula>
    </cfRule>
    <cfRule type="cellIs" priority="31" dxfId="11" operator="greaterThanOrEqual" stopIfTrue="1">
      <formula>F10</formula>
    </cfRule>
  </conditionalFormatting>
  <conditionalFormatting sqref="F13">
    <cfRule type="cellIs" priority="7" dxfId="9" operator="equal" stopIfTrue="1">
      <formula>""</formula>
    </cfRule>
    <cfRule type="cellIs" priority="8" dxfId="10" operator="lessThan" stopIfTrue="1">
      <formula>F12</formula>
    </cfRule>
    <cfRule type="cellIs" priority="9" dxfId="11" operator="greaterThanOrEqual" stopIfTrue="1">
      <formula>F12</formula>
    </cfRule>
  </conditionalFormatting>
  <conditionalFormatting sqref="G13:T13">
    <cfRule type="cellIs" priority="4" dxfId="9" operator="equal" stopIfTrue="1">
      <formula>""</formula>
    </cfRule>
    <cfRule type="cellIs" priority="5" dxfId="10" operator="lessThan" stopIfTrue="1">
      <formula>G12</formula>
    </cfRule>
    <cfRule type="cellIs" priority="6" dxfId="11" operator="greaterThanOrEqual" stopIfTrue="1">
      <formula>G12</formula>
    </cfRule>
  </conditionalFormatting>
  <conditionalFormatting sqref="G11:T11">
    <cfRule type="cellIs" priority="1" dxfId="9" operator="equal" stopIfTrue="1">
      <formula>""</formula>
    </cfRule>
    <cfRule type="cellIs" priority="2" dxfId="10" operator="lessThan" stopIfTrue="1">
      <formula>G10</formula>
    </cfRule>
    <cfRule type="cellIs" priority="3" dxfId="11" operator="greaterThanOrEqual" stopIfTrue="1">
      <formula>G10</formula>
    </cfRule>
  </conditionalFormatting>
  <printOptions/>
  <pageMargins left="0" right="0" top="0.984251968503937" bottom="0.984251968503937" header="0.5118110236220472" footer="0.5118110236220472"/>
  <pageSetup fitToHeight="1" fitToWidth="1" horizontalDpi="600" verticalDpi="600" orientation="landscape" paperSize="9" r:id="rId2"/>
  <ignoredErrors>
    <ignoredError sqref="D19" unlockedFormula="1"/>
  </ignoredErrors>
  <drawing r:id="rId1"/>
</worksheet>
</file>

<file path=xl/worksheets/sheet5.xml><?xml version="1.0" encoding="utf-8"?>
<worksheet xmlns="http://schemas.openxmlformats.org/spreadsheetml/2006/main" xmlns:r="http://schemas.openxmlformats.org/officeDocument/2006/relationships">
  <dimension ref="B2:P9"/>
  <sheetViews>
    <sheetView workbookViewId="0" topLeftCell="A10">
      <selection activeCell="N24" sqref="N24"/>
    </sheetView>
  </sheetViews>
  <sheetFormatPr defaultColWidth="11.421875" defaultRowHeight="12.75"/>
  <cols>
    <col min="1" max="1" width="3.7109375" style="23" customWidth="1"/>
    <col min="2" max="2" width="36.7109375" style="23" bestFit="1" customWidth="1"/>
    <col min="3" max="16" width="12.7109375" style="23" customWidth="1"/>
    <col min="17" max="26" width="11.421875" style="23" customWidth="1"/>
    <col min="27" max="16384" width="11.421875" style="23" customWidth="1"/>
  </cols>
  <sheetData>
    <row r="1" ht="12.75" hidden="1" thickBot="1"/>
    <row r="2" spans="2:5" ht="12" hidden="1">
      <c r="B2" s="45"/>
      <c r="C2" s="47" t="s">
        <v>154</v>
      </c>
      <c r="D2" s="47" t="s">
        <v>154</v>
      </c>
      <c r="E2" s="42" t="s">
        <v>154</v>
      </c>
    </row>
    <row r="3" spans="2:5" ht="12.75" hidden="1">
      <c r="B3" s="46"/>
      <c r="C3" s="48">
        <f>Planungsübersicht!E13</f>
        <v>2018</v>
      </c>
      <c r="D3" s="48">
        <f>Planungsübersicht!F13</f>
        <v>2021</v>
      </c>
      <c r="E3" s="44">
        <f>Planungsübersicht!G13</f>
        <v>2028</v>
      </c>
    </row>
    <row r="4" spans="2:5" s="53" customFormat="1" ht="23.25" customHeight="1" hidden="1" thickBot="1">
      <c r="B4" s="54" t="s">
        <v>158</v>
      </c>
      <c r="C4" s="51">
        <f>-Planungsübersicht!E21</f>
        <v>60350</v>
      </c>
      <c r="D4" s="51">
        <f>-Planungsübersicht!F21</f>
        <v>165300</v>
      </c>
      <c r="E4" s="52">
        <f>-Planungsübersicht!G21</f>
        <v>424100</v>
      </c>
    </row>
    <row r="5" spans="3:6" ht="18.75" customHeight="1" hidden="1">
      <c r="C5" s="43"/>
      <c r="D5" s="41"/>
      <c r="E5" s="41"/>
      <c r="F5" s="41"/>
    </row>
    <row r="6" spans="2:16" s="49" customFormat="1" ht="12.75" hidden="1">
      <c r="B6" s="57" t="s">
        <v>160</v>
      </c>
      <c r="C6" s="56">
        <f>'CO2-Schulbilanz'!E6</f>
        <v>2015</v>
      </c>
      <c r="D6" s="56">
        <f>'CO2-Schulbilanz'!F6</f>
        <v>2016</v>
      </c>
      <c r="E6" s="56">
        <f>'CO2-Schulbilanz'!G6</f>
        <v>2017</v>
      </c>
      <c r="F6" s="56">
        <f>'CO2-Schulbilanz'!H6</f>
        <v>2018</v>
      </c>
      <c r="G6" s="56">
        <f>'CO2-Schulbilanz'!I6</f>
        <v>2019</v>
      </c>
      <c r="H6" s="56">
        <f>'CO2-Schulbilanz'!J6</f>
        <v>2020</v>
      </c>
      <c r="I6" s="56">
        <f>'CO2-Schulbilanz'!K6</f>
        <v>2021</v>
      </c>
      <c r="J6" s="56">
        <f>'CO2-Schulbilanz'!L6</f>
        <v>2022</v>
      </c>
      <c r="K6" s="56">
        <f>'CO2-Schulbilanz'!M6</f>
        <v>2023</v>
      </c>
      <c r="L6" s="56">
        <f>'CO2-Schulbilanz'!N6</f>
        <v>2024</v>
      </c>
      <c r="M6" s="56">
        <f>'CO2-Schulbilanz'!O6</f>
        <v>2025</v>
      </c>
      <c r="N6" s="56">
        <f>'CO2-Schulbilanz'!P6</f>
        <v>2026</v>
      </c>
      <c r="O6" s="56">
        <f>'CO2-Schulbilanz'!Q6</f>
        <v>2027</v>
      </c>
      <c r="P6" s="56">
        <f>'CO2-Schulbilanz'!R6</f>
        <v>2028</v>
      </c>
    </row>
    <row r="7" spans="2:16" s="49" customFormat="1" ht="19.5" customHeight="1" hidden="1">
      <c r="B7" s="55" t="s">
        <v>155</v>
      </c>
      <c r="C7" s="276">
        <f>IF('CO2-Schulbilanz'!E8&gt;0,'CO2-Schulbilanz'!E8,#N/A)</f>
        <v>434372.53599999996</v>
      </c>
      <c r="D7" s="276">
        <f>IF('CO2-Schulbilanz'!F8&gt;0,'CO2-Schulbilanz'!F8,#N/A)</f>
        <v>482377.35199999996</v>
      </c>
      <c r="E7" s="276" t="e">
        <f>IF('CO2-Schulbilanz'!G8&gt;0,'CO2-Schulbilanz'!G8,#N/A)</f>
        <v>#N/A</v>
      </c>
      <c r="F7" s="276" t="e">
        <f>IF('CO2-Schulbilanz'!H8&gt;0,'CO2-Schulbilanz'!H8,#N/A)</f>
        <v>#N/A</v>
      </c>
      <c r="G7" s="276" t="e">
        <f>IF('CO2-Schulbilanz'!I8&gt;0,'CO2-Schulbilanz'!I8,#N/A)</f>
        <v>#N/A</v>
      </c>
      <c r="H7" s="276" t="e">
        <f>IF('CO2-Schulbilanz'!J8&gt;0,'CO2-Schulbilanz'!J8,#N/A)</f>
        <v>#N/A</v>
      </c>
      <c r="I7" s="276" t="e">
        <f>IF('CO2-Schulbilanz'!K8&gt;0,'CO2-Schulbilanz'!K8,#N/A)</f>
        <v>#N/A</v>
      </c>
      <c r="J7" s="276" t="e">
        <f>IF('CO2-Schulbilanz'!L8&gt;0,'CO2-Schulbilanz'!L8,#N/A)</f>
        <v>#N/A</v>
      </c>
      <c r="K7" s="276" t="e">
        <f>IF('CO2-Schulbilanz'!M8&gt;0,'CO2-Schulbilanz'!M8,#N/A)</f>
        <v>#N/A</v>
      </c>
      <c r="L7" s="276" t="e">
        <f>IF('CO2-Schulbilanz'!N8&gt;0,'CO2-Schulbilanz'!N8,#N/A)</f>
        <v>#N/A</v>
      </c>
      <c r="M7" s="276" t="e">
        <f>IF('CO2-Schulbilanz'!O8&gt;0,'CO2-Schulbilanz'!O8,#N/A)</f>
        <v>#N/A</v>
      </c>
      <c r="N7" s="276" t="e">
        <f>IF('CO2-Schulbilanz'!P8&gt;0,'CO2-Schulbilanz'!P8,#N/A)</f>
        <v>#N/A</v>
      </c>
      <c r="O7" s="276" t="e">
        <f>IF('CO2-Schulbilanz'!Q8&gt;0,'CO2-Schulbilanz'!Q8,#N/A)</f>
        <v>#N/A</v>
      </c>
      <c r="P7" s="276" t="e">
        <f>IF('CO2-Schulbilanz'!R8&gt;0,'CO2-Schulbilanz'!R8,#N/A)</f>
        <v>#N/A</v>
      </c>
    </row>
    <row r="8" spans="2:16" s="49" customFormat="1" ht="19.5" customHeight="1" hidden="1">
      <c r="B8" s="55" t="s">
        <v>156</v>
      </c>
      <c r="C8" s="50">
        <f aca="true" t="shared" si="0" ref="C8:P8">IF(C6&gt;=$E3,$E4,IF(C6&gt;=$D3,$D4,IF(C6&gt;=$C3,$C4,0)))</f>
        <v>0</v>
      </c>
      <c r="D8" s="50">
        <f t="shared" si="0"/>
        <v>0</v>
      </c>
      <c r="E8" s="50">
        <f t="shared" si="0"/>
        <v>0</v>
      </c>
      <c r="F8" s="50">
        <f t="shared" si="0"/>
        <v>60350</v>
      </c>
      <c r="G8" s="50">
        <f t="shared" si="0"/>
        <v>60350</v>
      </c>
      <c r="H8" s="50">
        <f t="shared" si="0"/>
        <v>60350</v>
      </c>
      <c r="I8" s="50">
        <f t="shared" si="0"/>
        <v>165300</v>
      </c>
      <c r="J8" s="50">
        <f t="shared" si="0"/>
        <v>165300</v>
      </c>
      <c r="K8" s="50">
        <f t="shared" si="0"/>
        <v>165300</v>
      </c>
      <c r="L8" s="50">
        <f t="shared" si="0"/>
        <v>165300</v>
      </c>
      <c r="M8" s="50">
        <f t="shared" si="0"/>
        <v>165300</v>
      </c>
      <c r="N8" s="50">
        <f t="shared" si="0"/>
        <v>165300</v>
      </c>
      <c r="O8" s="50">
        <f t="shared" si="0"/>
        <v>165300</v>
      </c>
      <c r="P8" s="50">
        <f t="shared" si="0"/>
        <v>424100</v>
      </c>
    </row>
    <row r="9" spans="2:16" s="49" customFormat="1" ht="19.5" customHeight="1" hidden="1">
      <c r="B9" s="55" t="s">
        <v>157</v>
      </c>
      <c r="C9" s="50">
        <f>IF(C7,C7+C8,0)</f>
        <v>434372.53599999996</v>
      </c>
      <c r="D9" s="50">
        <f aca="true" t="shared" si="1" ref="D9:P9">IF(D7,D7+D8,0)</f>
        <v>482377.35199999996</v>
      </c>
      <c r="E9" s="50" t="e">
        <f t="shared" si="1"/>
        <v>#N/A</v>
      </c>
      <c r="F9" s="50" t="e">
        <f t="shared" si="1"/>
        <v>#N/A</v>
      </c>
      <c r="G9" s="50" t="e">
        <f t="shared" si="1"/>
        <v>#N/A</v>
      </c>
      <c r="H9" s="50" t="e">
        <f t="shared" si="1"/>
        <v>#N/A</v>
      </c>
      <c r="I9" s="50" t="e">
        <f t="shared" si="1"/>
        <v>#N/A</v>
      </c>
      <c r="J9" s="50" t="e">
        <f t="shared" si="1"/>
        <v>#N/A</v>
      </c>
      <c r="K9" s="50" t="e">
        <f t="shared" si="1"/>
        <v>#N/A</v>
      </c>
      <c r="L9" s="50" t="e">
        <f t="shared" si="1"/>
        <v>#N/A</v>
      </c>
      <c r="M9" s="50" t="e">
        <f t="shared" si="1"/>
        <v>#N/A</v>
      </c>
      <c r="N9" s="50" t="e">
        <f t="shared" si="1"/>
        <v>#N/A</v>
      </c>
      <c r="O9" s="50" t="e">
        <f t="shared" si="1"/>
        <v>#N/A</v>
      </c>
      <c r="P9" s="50" t="e">
        <f t="shared" si="1"/>
        <v>#N/A</v>
      </c>
    </row>
    <row r="16" ht="12.75"/>
    <row r="17" ht="12.75"/>
    <row r="18" ht="12.75"/>
    <row r="19" ht="12.75"/>
    <row r="20" ht="12.75"/>
    <row r="21" ht="12.75"/>
    <row r="22" ht="12.75"/>
    <row r="23" ht="12.75"/>
  </sheetData>
  <sheetProtection sheet="1" objects="1" scenarios="1" formatCells="0" formatColumns="0" formatRows="0" selectLockedCells="1"/>
  <printOptions/>
  <pageMargins left="0.7" right="0.7" top="0.787401575" bottom="0.7874015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26:S52"/>
  <sheetViews>
    <sheetView workbookViewId="0" topLeftCell="A1">
      <selection activeCell="G55" sqref="G55"/>
    </sheetView>
  </sheetViews>
  <sheetFormatPr defaultColWidth="11.421875" defaultRowHeight="12.75"/>
  <cols>
    <col min="1" max="1" width="4.7109375" style="64" customWidth="1"/>
    <col min="2" max="2" width="25.00390625" style="64" customWidth="1"/>
    <col min="3" max="3" width="24.28125" style="64" customWidth="1"/>
    <col min="4" max="17" width="9.28125" style="64" customWidth="1"/>
    <col min="18" max="18" width="7.00390625" style="64" customWidth="1"/>
    <col min="19" max="19" width="0" style="64" hidden="1" customWidth="1"/>
    <col min="20" max="16384" width="11.421875" style="64" customWidth="1"/>
  </cols>
  <sheetData>
    <row r="26" spans="7:9" ht="13.5" customHeight="1">
      <c r="G26" s="64" t="s">
        <v>61</v>
      </c>
      <c r="H26" s="64" t="s">
        <v>61</v>
      </c>
      <c r="I26" s="64" t="s">
        <v>61</v>
      </c>
    </row>
    <row r="28" ht="12.75" thickBot="1">
      <c r="D28" s="102"/>
    </row>
    <row r="29" spans="2:19" ht="12.75">
      <c r="B29" s="103" t="s">
        <v>136</v>
      </c>
      <c r="C29" s="104" t="s">
        <v>159</v>
      </c>
      <c r="D29" s="105">
        <f>Energieverbräuche!D3</f>
        <v>2015</v>
      </c>
      <c r="E29" s="105">
        <f>Energieverbräuche!E3</f>
        <v>2016</v>
      </c>
      <c r="F29" s="105">
        <f>Energieverbräuche!F3</f>
        <v>2017</v>
      </c>
      <c r="G29" s="105">
        <f>Energieverbräuche!G3</f>
        <v>2018</v>
      </c>
      <c r="H29" s="105">
        <f>Energieverbräuche!H3</f>
        <v>2019</v>
      </c>
      <c r="I29" s="105">
        <f>Energieverbräuche!I3</f>
        <v>2020</v>
      </c>
      <c r="J29" s="105">
        <f>Energieverbräuche!J3</f>
        <v>2021</v>
      </c>
      <c r="K29" s="105">
        <f>Energieverbräuche!K3</f>
        <v>2022</v>
      </c>
      <c r="L29" s="105">
        <f>Energieverbräuche!L3</f>
        <v>2023</v>
      </c>
      <c r="M29" s="105">
        <f>Energieverbräuche!M3</f>
        <v>2024</v>
      </c>
      <c r="N29" s="105">
        <f>Energieverbräuche!N3</f>
        <v>2025</v>
      </c>
      <c r="O29" s="105">
        <f>Energieverbräuche!O3</f>
        <v>2026</v>
      </c>
      <c r="P29" s="105">
        <f>Energieverbräuche!P3</f>
        <v>2027</v>
      </c>
      <c r="Q29" s="105">
        <f>Energieverbräuche!Q3</f>
        <v>2028</v>
      </c>
      <c r="S29" s="102" t="s">
        <v>129</v>
      </c>
    </row>
    <row r="30" spans="2:19" ht="12.75" hidden="1">
      <c r="B30" s="106" t="s">
        <v>0</v>
      </c>
      <c r="C30" s="107"/>
      <c r="D30" s="107"/>
      <c r="E30" s="107"/>
      <c r="F30" s="107"/>
      <c r="G30" s="107"/>
      <c r="H30" s="107"/>
      <c r="I30" s="107"/>
      <c r="J30" s="107"/>
      <c r="K30" s="107"/>
      <c r="L30" s="107"/>
      <c r="M30" s="107"/>
      <c r="N30" s="107"/>
      <c r="O30" s="107"/>
      <c r="P30" s="107"/>
      <c r="Q30" s="108"/>
      <c r="S30" s="102"/>
    </row>
    <row r="31" spans="2:17" s="113" customFormat="1" ht="16.5" customHeight="1" hidden="1">
      <c r="B31" s="109" t="s">
        <v>162</v>
      </c>
      <c r="C31" s="110"/>
      <c r="D31" s="111">
        <f>'CO2-Schulbilanz'!E18</f>
        <v>264636.736</v>
      </c>
      <c r="E31" s="111">
        <f>'CO2-Schulbilanz'!F18</f>
        <v>299275.33999999997</v>
      </c>
      <c r="F31" s="111">
        <f>'CO2-Schulbilanz'!G18</f>
        <v>0</v>
      </c>
      <c r="G31" s="111">
        <f>'CO2-Schulbilanz'!H18</f>
        <v>0</v>
      </c>
      <c r="H31" s="111">
        <f>'CO2-Schulbilanz'!I18</f>
        <v>0</v>
      </c>
      <c r="I31" s="111">
        <f>'CO2-Schulbilanz'!J18</f>
        <v>0</v>
      </c>
      <c r="J31" s="111">
        <f>'CO2-Schulbilanz'!K18</f>
        <v>0</v>
      </c>
      <c r="K31" s="111">
        <f>'CO2-Schulbilanz'!L18</f>
        <v>0</v>
      </c>
      <c r="L31" s="111">
        <f>'CO2-Schulbilanz'!M18</f>
        <v>0</v>
      </c>
      <c r="M31" s="111">
        <f>'CO2-Schulbilanz'!N18</f>
        <v>0</v>
      </c>
      <c r="N31" s="111">
        <f>'CO2-Schulbilanz'!O18</f>
        <v>0</v>
      </c>
      <c r="O31" s="111">
        <f>'CO2-Schulbilanz'!P18</f>
        <v>0</v>
      </c>
      <c r="P31" s="111">
        <f>'CO2-Schulbilanz'!Q18</f>
        <v>0</v>
      </c>
      <c r="Q31" s="112">
        <f>'CO2-Schulbilanz'!R18</f>
        <v>0</v>
      </c>
    </row>
    <row r="32" spans="1:19" s="113" customFormat="1" ht="16.5" customHeight="1">
      <c r="A32" s="118" t="s">
        <v>179</v>
      </c>
      <c r="B32" s="109" t="s">
        <v>134</v>
      </c>
      <c r="C32" s="114" t="s">
        <v>135</v>
      </c>
      <c r="D32" s="115">
        <v>81.1</v>
      </c>
      <c r="E32" s="115">
        <v>87.3</v>
      </c>
      <c r="F32" s="162">
        <v>100</v>
      </c>
      <c r="G32" s="162">
        <v>100</v>
      </c>
      <c r="H32" s="162">
        <v>100</v>
      </c>
      <c r="I32" s="162">
        <v>100</v>
      </c>
      <c r="J32" s="162">
        <v>100</v>
      </c>
      <c r="K32" s="162">
        <v>100</v>
      </c>
      <c r="L32" s="162">
        <v>100</v>
      </c>
      <c r="M32" s="162">
        <v>100</v>
      </c>
      <c r="N32" s="162">
        <v>100</v>
      </c>
      <c r="O32" s="162">
        <v>100</v>
      </c>
      <c r="P32" s="162">
        <v>100</v>
      </c>
      <c r="Q32" s="163">
        <v>100</v>
      </c>
      <c r="S32" s="118"/>
    </row>
    <row r="33" spans="2:17" s="113" customFormat="1" ht="16.5" customHeight="1" hidden="1">
      <c r="B33" s="109" t="s">
        <v>163</v>
      </c>
      <c r="C33" s="110"/>
      <c r="D33" s="111">
        <f aca="true" t="shared" si="0" ref="D33:Q33">D31/D32*100</f>
        <v>326309.1689272503</v>
      </c>
      <c r="E33" s="111">
        <f t="shared" si="0"/>
        <v>342812.53150057275</v>
      </c>
      <c r="F33" s="111">
        <f t="shared" si="0"/>
        <v>0</v>
      </c>
      <c r="G33" s="111">
        <f t="shared" si="0"/>
        <v>0</v>
      </c>
      <c r="H33" s="111">
        <f t="shared" si="0"/>
        <v>0</v>
      </c>
      <c r="I33" s="111">
        <f t="shared" si="0"/>
        <v>0</v>
      </c>
      <c r="J33" s="111">
        <f t="shared" si="0"/>
        <v>0</v>
      </c>
      <c r="K33" s="119">
        <f t="shared" si="0"/>
        <v>0</v>
      </c>
      <c r="L33" s="119">
        <f t="shared" si="0"/>
        <v>0</v>
      </c>
      <c r="M33" s="119">
        <f t="shared" si="0"/>
        <v>0</v>
      </c>
      <c r="N33" s="119">
        <f t="shared" si="0"/>
        <v>0</v>
      </c>
      <c r="O33" s="119">
        <f t="shared" si="0"/>
        <v>0</v>
      </c>
      <c r="P33" s="119">
        <f t="shared" si="0"/>
        <v>0</v>
      </c>
      <c r="Q33" s="120">
        <f t="shared" si="0"/>
        <v>0</v>
      </c>
    </row>
    <row r="34" spans="2:17" s="113" customFormat="1" ht="6.75" customHeight="1" hidden="1">
      <c r="B34" s="121"/>
      <c r="C34" s="122"/>
      <c r="D34" s="123"/>
      <c r="E34" s="123"/>
      <c r="F34" s="123"/>
      <c r="G34" s="123"/>
      <c r="H34" s="123"/>
      <c r="I34" s="123"/>
      <c r="J34" s="123"/>
      <c r="K34" s="123"/>
      <c r="L34" s="123"/>
      <c r="M34" s="123"/>
      <c r="N34" s="123"/>
      <c r="O34" s="123"/>
      <c r="P34" s="123"/>
      <c r="Q34" s="124"/>
    </row>
    <row r="35" spans="2:19" s="113" customFormat="1" ht="16.5" customHeight="1" hidden="1">
      <c r="B35" s="109" t="s">
        <v>164</v>
      </c>
      <c r="C35" s="110"/>
      <c r="D35" s="125">
        <f>D43*20</f>
        <v>800</v>
      </c>
      <c r="E35" s="125">
        <f aca="true" t="shared" si="1" ref="E35:Q35">E43*20</f>
        <v>800</v>
      </c>
      <c r="F35" s="125">
        <f t="shared" si="1"/>
        <v>0</v>
      </c>
      <c r="G35" s="125">
        <f t="shared" si="1"/>
        <v>0</v>
      </c>
      <c r="H35" s="125">
        <f t="shared" si="1"/>
        <v>0</v>
      </c>
      <c r="I35" s="125">
        <f t="shared" si="1"/>
        <v>0</v>
      </c>
      <c r="J35" s="125">
        <f t="shared" si="1"/>
        <v>0</v>
      </c>
      <c r="K35" s="126">
        <f t="shared" si="1"/>
        <v>0</v>
      </c>
      <c r="L35" s="126">
        <f t="shared" si="1"/>
        <v>0</v>
      </c>
      <c r="M35" s="126">
        <f t="shared" si="1"/>
        <v>0</v>
      </c>
      <c r="N35" s="126">
        <f t="shared" si="1"/>
        <v>0</v>
      </c>
      <c r="O35" s="126">
        <f t="shared" si="1"/>
        <v>0</v>
      </c>
      <c r="P35" s="126">
        <f t="shared" si="1"/>
        <v>0</v>
      </c>
      <c r="Q35" s="127">
        <f t="shared" si="1"/>
        <v>0</v>
      </c>
      <c r="S35" s="118" t="s">
        <v>130</v>
      </c>
    </row>
    <row r="36" spans="2:19" s="129" customFormat="1" ht="6" customHeight="1" hidden="1">
      <c r="B36" s="128"/>
      <c r="C36" s="122"/>
      <c r="D36" s="126"/>
      <c r="E36" s="126"/>
      <c r="F36" s="126"/>
      <c r="G36" s="126"/>
      <c r="H36" s="126"/>
      <c r="I36" s="126"/>
      <c r="J36" s="126"/>
      <c r="K36" s="126"/>
      <c r="L36" s="126"/>
      <c r="M36" s="126"/>
      <c r="N36" s="126"/>
      <c r="O36" s="126"/>
      <c r="P36" s="126"/>
      <c r="Q36" s="127"/>
      <c r="S36" s="130"/>
    </row>
    <row r="37" spans="2:17" s="113" customFormat="1" ht="16.5" customHeight="1" hidden="1">
      <c r="B37" s="109" t="s">
        <v>161</v>
      </c>
      <c r="C37" s="110"/>
      <c r="D37" s="115">
        <f aca="true" t="shared" si="2" ref="D37:Q37">D33/D35</f>
        <v>407.8864611590629</v>
      </c>
      <c r="E37" s="115">
        <f t="shared" si="2"/>
        <v>428.5156643757159</v>
      </c>
      <c r="F37" s="115" t="e">
        <f t="shared" si="2"/>
        <v>#DIV/0!</v>
      </c>
      <c r="G37" s="115" t="e">
        <f t="shared" si="2"/>
        <v>#DIV/0!</v>
      </c>
      <c r="H37" s="115" t="e">
        <f t="shared" si="2"/>
        <v>#DIV/0!</v>
      </c>
      <c r="I37" s="115" t="e">
        <f t="shared" si="2"/>
        <v>#DIV/0!</v>
      </c>
      <c r="J37" s="115" t="e">
        <f t="shared" si="2"/>
        <v>#DIV/0!</v>
      </c>
      <c r="K37" s="116" t="e">
        <f t="shared" si="2"/>
        <v>#DIV/0!</v>
      </c>
      <c r="L37" s="116" t="e">
        <f t="shared" si="2"/>
        <v>#DIV/0!</v>
      </c>
      <c r="M37" s="116" t="e">
        <f t="shared" si="2"/>
        <v>#DIV/0!</v>
      </c>
      <c r="N37" s="116" t="e">
        <f t="shared" si="2"/>
        <v>#DIV/0!</v>
      </c>
      <c r="O37" s="116" t="e">
        <f t="shared" si="2"/>
        <v>#DIV/0!</v>
      </c>
      <c r="P37" s="116" t="e">
        <f t="shared" si="2"/>
        <v>#DIV/0!</v>
      </c>
      <c r="Q37" s="117" t="e">
        <f t="shared" si="2"/>
        <v>#DIV/0!</v>
      </c>
    </row>
    <row r="38" spans="2:17" s="129" customFormat="1" ht="6" customHeight="1" hidden="1">
      <c r="B38" s="121"/>
      <c r="C38" s="122"/>
      <c r="D38" s="126"/>
      <c r="E38" s="126"/>
      <c r="F38" s="126"/>
      <c r="G38" s="126"/>
      <c r="H38" s="126"/>
      <c r="I38" s="126"/>
      <c r="J38" s="126"/>
      <c r="K38" s="126"/>
      <c r="L38" s="126"/>
      <c r="M38" s="126"/>
      <c r="N38" s="126"/>
      <c r="O38" s="126"/>
      <c r="P38" s="126"/>
      <c r="Q38" s="127"/>
    </row>
    <row r="39" spans="2:17" s="113" customFormat="1" ht="16.5" customHeight="1" hidden="1">
      <c r="B39" s="131" t="s">
        <v>188</v>
      </c>
      <c r="C39" s="110"/>
      <c r="D39" s="132">
        <f>D37/D48*1000</f>
        <v>25.3660734551656</v>
      </c>
      <c r="E39" s="132">
        <f aca="true" t="shared" si="3" ref="E39:Q39">E37/E48*1000</f>
        <v>26.648984102967407</v>
      </c>
      <c r="F39" s="132" t="e">
        <f t="shared" si="3"/>
        <v>#DIV/0!</v>
      </c>
      <c r="G39" s="132" t="e">
        <f t="shared" si="3"/>
        <v>#DIV/0!</v>
      </c>
      <c r="H39" s="132" t="e">
        <f t="shared" si="3"/>
        <v>#DIV/0!</v>
      </c>
      <c r="I39" s="132" t="e">
        <f t="shared" si="3"/>
        <v>#DIV/0!</v>
      </c>
      <c r="J39" s="132" t="e">
        <f t="shared" si="3"/>
        <v>#DIV/0!</v>
      </c>
      <c r="K39" s="133" t="e">
        <f t="shared" si="3"/>
        <v>#DIV/0!</v>
      </c>
      <c r="L39" s="133" t="e">
        <f t="shared" si="3"/>
        <v>#DIV/0!</v>
      </c>
      <c r="M39" s="133" t="e">
        <f t="shared" si="3"/>
        <v>#DIV/0!</v>
      </c>
      <c r="N39" s="133" t="e">
        <f t="shared" si="3"/>
        <v>#DIV/0!</v>
      </c>
      <c r="O39" s="133" t="e">
        <f t="shared" si="3"/>
        <v>#DIV/0!</v>
      </c>
      <c r="P39" s="133" t="e">
        <f t="shared" si="3"/>
        <v>#DIV/0!</v>
      </c>
      <c r="Q39" s="134" t="e">
        <f t="shared" si="3"/>
        <v>#DIV/0!</v>
      </c>
    </row>
    <row r="40" spans="2:17" s="113" customFormat="1" ht="12" hidden="1">
      <c r="B40" s="135"/>
      <c r="C40" s="136"/>
      <c r="D40" s="137"/>
      <c r="E40" s="137"/>
      <c r="F40" s="137"/>
      <c r="G40" s="137"/>
      <c r="H40" s="137"/>
      <c r="I40" s="137"/>
      <c r="J40" s="137"/>
      <c r="K40" s="137"/>
      <c r="L40" s="137"/>
      <c r="M40" s="137"/>
      <c r="N40" s="137"/>
      <c r="O40" s="137"/>
      <c r="P40" s="137"/>
      <c r="Q40" s="138"/>
    </row>
    <row r="41" spans="2:17" s="144" customFormat="1" ht="12.75" hidden="1">
      <c r="B41" s="139" t="s">
        <v>131</v>
      </c>
      <c r="C41" s="140"/>
      <c r="D41" s="141"/>
      <c r="E41" s="141"/>
      <c r="F41" s="141"/>
      <c r="G41" s="141"/>
      <c r="H41" s="141"/>
      <c r="I41" s="141"/>
      <c r="J41" s="141"/>
      <c r="K41" s="142"/>
      <c r="L41" s="142"/>
      <c r="M41" s="142"/>
      <c r="N41" s="142"/>
      <c r="O41" s="142"/>
      <c r="P41" s="142"/>
      <c r="Q41" s="143"/>
    </row>
    <row r="42" spans="2:17" s="113" customFormat="1" ht="15" customHeight="1" hidden="1">
      <c r="B42" s="145" t="s">
        <v>166</v>
      </c>
      <c r="C42" s="146"/>
      <c r="D42" s="147">
        <f>'CO2-Schulbilanz'!E17</f>
        <v>134635.80000000002</v>
      </c>
      <c r="E42" s="147">
        <f>'CO2-Schulbilanz'!F17</f>
        <v>141972.01200000002</v>
      </c>
      <c r="F42" s="147">
        <f>'CO2-Schulbilanz'!G17</f>
        <v>0</v>
      </c>
      <c r="G42" s="147">
        <f>'CO2-Schulbilanz'!H17</f>
        <v>0</v>
      </c>
      <c r="H42" s="147">
        <f>'CO2-Schulbilanz'!I17</f>
        <v>0</v>
      </c>
      <c r="I42" s="147">
        <f>'CO2-Schulbilanz'!J17</f>
        <v>0</v>
      </c>
      <c r="J42" s="147">
        <f>'CO2-Schulbilanz'!K17</f>
        <v>0</v>
      </c>
      <c r="K42" s="148">
        <f>'CO2-Schulbilanz'!L17</f>
        <v>0</v>
      </c>
      <c r="L42" s="148">
        <f>'CO2-Schulbilanz'!M17</f>
        <v>0</v>
      </c>
      <c r="M42" s="148">
        <f>'CO2-Schulbilanz'!N17</f>
        <v>0</v>
      </c>
      <c r="N42" s="148">
        <f>'CO2-Schulbilanz'!O17</f>
        <v>0</v>
      </c>
      <c r="O42" s="148">
        <f>'CO2-Schulbilanz'!P17</f>
        <v>0</v>
      </c>
      <c r="P42" s="148">
        <f>'CO2-Schulbilanz'!Q17</f>
        <v>0</v>
      </c>
      <c r="Q42" s="149">
        <f>'CO2-Schulbilanz'!R17</f>
        <v>0</v>
      </c>
    </row>
    <row r="43" spans="1:17" s="113" customFormat="1" ht="18" customHeight="1">
      <c r="A43" s="118" t="s">
        <v>179</v>
      </c>
      <c r="B43" s="145" t="s">
        <v>167</v>
      </c>
      <c r="C43" s="146" t="s">
        <v>133</v>
      </c>
      <c r="D43" s="158">
        <v>40</v>
      </c>
      <c r="E43" s="158">
        <v>40</v>
      </c>
      <c r="F43" s="158"/>
      <c r="G43" s="158"/>
      <c r="H43" s="158"/>
      <c r="I43" s="158"/>
      <c r="J43" s="158"/>
      <c r="K43" s="158"/>
      <c r="L43" s="158"/>
      <c r="M43" s="158"/>
      <c r="N43" s="158"/>
      <c r="O43" s="158"/>
      <c r="P43" s="158"/>
      <c r="Q43" s="159"/>
    </row>
    <row r="44" spans="1:17" s="113" customFormat="1" ht="12" hidden="1">
      <c r="A44" s="118"/>
      <c r="B44" s="145" t="s">
        <v>165</v>
      </c>
      <c r="C44" s="146"/>
      <c r="D44" s="126">
        <f>D43*40</f>
        <v>1600</v>
      </c>
      <c r="E44" s="126">
        <f aca="true" t="shared" si="4" ref="E44:Q44">E43*40</f>
        <v>1600</v>
      </c>
      <c r="F44" s="126">
        <f t="shared" si="4"/>
        <v>0</v>
      </c>
      <c r="G44" s="126">
        <f t="shared" si="4"/>
        <v>0</v>
      </c>
      <c r="H44" s="126">
        <f t="shared" si="4"/>
        <v>0</v>
      </c>
      <c r="I44" s="126">
        <f t="shared" si="4"/>
        <v>0</v>
      </c>
      <c r="J44" s="126">
        <f t="shared" si="4"/>
        <v>0</v>
      </c>
      <c r="K44" s="126">
        <f t="shared" si="4"/>
        <v>0</v>
      </c>
      <c r="L44" s="126">
        <f t="shared" si="4"/>
        <v>0</v>
      </c>
      <c r="M44" s="126">
        <f t="shared" si="4"/>
        <v>0</v>
      </c>
      <c r="N44" s="126">
        <f t="shared" si="4"/>
        <v>0</v>
      </c>
      <c r="O44" s="126">
        <f t="shared" si="4"/>
        <v>0</v>
      </c>
      <c r="P44" s="126">
        <f t="shared" si="4"/>
        <v>0</v>
      </c>
      <c r="Q44" s="126">
        <f t="shared" si="4"/>
        <v>0</v>
      </c>
    </row>
    <row r="45" spans="2:17" s="129" customFormat="1" ht="5.25" customHeight="1" hidden="1">
      <c r="B45" s="128"/>
      <c r="C45" s="150"/>
      <c r="D45" s="126"/>
      <c r="E45" s="126"/>
      <c r="F45" s="126"/>
      <c r="G45" s="126"/>
      <c r="H45" s="126"/>
      <c r="I45" s="126"/>
      <c r="J45" s="126"/>
      <c r="K45" s="126"/>
      <c r="L45" s="126"/>
      <c r="M45" s="126"/>
      <c r="N45" s="126"/>
      <c r="O45" s="126"/>
      <c r="P45" s="126"/>
      <c r="Q45" s="127"/>
    </row>
    <row r="46" spans="2:17" s="113" customFormat="1" ht="21.75" customHeight="1" hidden="1">
      <c r="B46" s="145" t="s">
        <v>161</v>
      </c>
      <c r="C46" s="146"/>
      <c r="D46" s="126">
        <f aca="true" t="shared" si="5" ref="D46:Q46">D42/D44</f>
        <v>84.14737500000001</v>
      </c>
      <c r="E46" s="126">
        <f t="shared" si="5"/>
        <v>88.73250750000001</v>
      </c>
      <c r="F46" s="126" t="e">
        <f t="shared" si="5"/>
        <v>#DIV/0!</v>
      </c>
      <c r="G46" s="126" t="e">
        <f t="shared" si="5"/>
        <v>#DIV/0!</v>
      </c>
      <c r="H46" s="126" t="e">
        <f t="shared" si="5"/>
        <v>#DIV/0!</v>
      </c>
      <c r="I46" s="126" t="e">
        <f t="shared" si="5"/>
        <v>#DIV/0!</v>
      </c>
      <c r="J46" s="126" t="e">
        <f t="shared" si="5"/>
        <v>#DIV/0!</v>
      </c>
      <c r="K46" s="126" t="e">
        <f t="shared" si="5"/>
        <v>#DIV/0!</v>
      </c>
      <c r="L46" s="126" t="e">
        <f t="shared" si="5"/>
        <v>#DIV/0!</v>
      </c>
      <c r="M46" s="126" t="e">
        <f t="shared" si="5"/>
        <v>#DIV/0!</v>
      </c>
      <c r="N46" s="126" t="e">
        <f t="shared" si="5"/>
        <v>#DIV/0!</v>
      </c>
      <c r="O46" s="126" t="e">
        <f t="shared" si="5"/>
        <v>#DIV/0!</v>
      </c>
      <c r="P46" s="126" t="e">
        <f t="shared" si="5"/>
        <v>#DIV/0!</v>
      </c>
      <c r="Q46" s="127" t="e">
        <f t="shared" si="5"/>
        <v>#DIV/0!</v>
      </c>
    </row>
    <row r="47" spans="2:17" s="129" customFormat="1" ht="5.25" customHeight="1" hidden="1">
      <c r="B47" s="121"/>
      <c r="C47" s="122"/>
      <c r="D47" s="126"/>
      <c r="E47" s="126"/>
      <c r="F47" s="126"/>
      <c r="G47" s="126"/>
      <c r="H47" s="126"/>
      <c r="I47" s="126"/>
      <c r="J47" s="126"/>
      <c r="K47" s="126"/>
      <c r="L47" s="126"/>
      <c r="M47" s="126"/>
      <c r="N47" s="126"/>
      <c r="O47" s="126"/>
      <c r="P47" s="126"/>
      <c r="Q47" s="127"/>
    </row>
    <row r="48" spans="1:17" s="113" customFormat="1" ht="21" customHeight="1" thickBot="1">
      <c r="A48" s="118" t="s">
        <v>179</v>
      </c>
      <c r="B48" s="151" t="s">
        <v>168</v>
      </c>
      <c r="C48" s="152" t="s">
        <v>135</v>
      </c>
      <c r="D48" s="160">
        <f>12480+3600</f>
        <v>16080</v>
      </c>
      <c r="E48" s="160">
        <f>D48</f>
        <v>16080</v>
      </c>
      <c r="F48" s="160"/>
      <c r="G48" s="160"/>
      <c r="H48" s="160"/>
      <c r="I48" s="160"/>
      <c r="J48" s="160"/>
      <c r="K48" s="160"/>
      <c r="L48" s="160"/>
      <c r="M48" s="160"/>
      <c r="N48" s="160"/>
      <c r="O48" s="160"/>
      <c r="P48" s="160"/>
      <c r="Q48" s="161"/>
    </row>
    <row r="49" spans="2:17" s="113" customFormat="1" ht="12.75" hidden="1">
      <c r="B49" s="153" t="s">
        <v>189</v>
      </c>
      <c r="C49" s="154"/>
      <c r="D49" s="155">
        <f>D46/D48*1000</f>
        <v>5.233045708955225</v>
      </c>
      <c r="E49" s="155">
        <f aca="true" t="shared" si="6" ref="E49:Q49">E46/E48*1000</f>
        <v>5.518190764925374</v>
      </c>
      <c r="F49" s="155" t="e">
        <f t="shared" si="6"/>
        <v>#DIV/0!</v>
      </c>
      <c r="G49" s="155" t="e">
        <f t="shared" si="6"/>
        <v>#DIV/0!</v>
      </c>
      <c r="H49" s="155" t="e">
        <f t="shared" si="6"/>
        <v>#DIV/0!</v>
      </c>
      <c r="I49" s="155" t="e">
        <f t="shared" si="6"/>
        <v>#DIV/0!</v>
      </c>
      <c r="J49" s="155" t="e">
        <f t="shared" si="6"/>
        <v>#DIV/0!</v>
      </c>
      <c r="K49" s="155" t="e">
        <f t="shared" si="6"/>
        <v>#DIV/0!</v>
      </c>
      <c r="L49" s="155" t="e">
        <f t="shared" si="6"/>
        <v>#DIV/0!</v>
      </c>
      <c r="M49" s="155" t="e">
        <f t="shared" si="6"/>
        <v>#DIV/0!</v>
      </c>
      <c r="N49" s="155" t="e">
        <f t="shared" si="6"/>
        <v>#DIV/0!</v>
      </c>
      <c r="O49" s="155" t="e">
        <f t="shared" si="6"/>
        <v>#DIV/0!</v>
      </c>
      <c r="P49" s="155" t="e">
        <f t="shared" si="6"/>
        <v>#DIV/0!</v>
      </c>
      <c r="Q49" s="155" t="e">
        <f t="shared" si="6"/>
        <v>#DIV/0!</v>
      </c>
    </row>
    <row r="50" s="113" customFormat="1" ht="12"/>
    <row r="51" spans="2:17" s="113" customFormat="1" ht="12.75">
      <c r="B51" s="156" t="s">
        <v>132</v>
      </c>
      <c r="C51" s="156"/>
      <c r="D51" s="157">
        <f>D39+D49</f>
        <v>30.599119164120825</v>
      </c>
      <c r="E51" s="157">
        <f aca="true" t="shared" si="7" ref="E51:Q51">E39+E49</f>
        <v>32.16717486789278</v>
      </c>
      <c r="F51" s="157" t="e">
        <f t="shared" si="7"/>
        <v>#DIV/0!</v>
      </c>
      <c r="G51" s="157" t="e">
        <f t="shared" si="7"/>
        <v>#DIV/0!</v>
      </c>
      <c r="H51" s="157" t="e">
        <f t="shared" si="7"/>
        <v>#DIV/0!</v>
      </c>
      <c r="I51" s="157" t="e">
        <f t="shared" si="7"/>
        <v>#DIV/0!</v>
      </c>
      <c r="J51" s="157" t="e">
        <f t="shared" si="7"/>
        <v>#DIV/0!</v>
      </c>
      <c r="K51" s="157" t="e">
        <f t="shared" si="7"/>
        <v>#DIV/0!</v>
      </c>
      <c r="L51" s="157" t="e">
        <f t="shared" si="7"/>
        <v>#DIV/0!</v>
      </c>
      <c r="M51" s="157" t="e">
        <f t="shared" si="7"/>
        <v>#DIV/0!</v>
      </c>
      <c r="N51" s="157" t="e">
        <f t="shared" si="7"/>
        <v>#DIV/0!</v>
      </c>
      <c r="O51" s="157" t="e">
        <f t="shared" si="7"/>
        <v>#DIV/0!</v>
      </c>
      <c r="P51" s="157" t="e">
        <f t="shared" si="7"/>
        <v>#DIV/0!</v>
      </c>
      <c r="Q51" s="157" t="e">
        <f t="shared" si="7"/>
        <v>#DIV/0!</v>
      </c>
    </row>
    <row r="52" spans="2:3" ht="12">
      <c r="B52" s="102"/>
      <c r="C52" s="102"/>
    </row>
  </sheetData>
  <sheetProtection formatCells="0" formatColumns="0" formatRows="0" selectLockedCells="1"/>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134" zoomScaleNormal="134" workbookViewId="0" topLeftCell="A1">
      <selection activeCell="E64" sqref="E64"/>
    </sheetView>
  </sheetViews>
  <sheetFormatPr defaultColWidth="11.421875" defaultRowHeight="12.75"/>
  <sheetData/>
  <sheetProtection sheet="1"/>
  <printOptions/>
  <pageMargins left="0.7" right="0.7" top="0.787401575" bottom="0.787401575" header="0.3" footer="0.3"/>
  <pageSetup horizontalDpi="600" verticalDpi="600" orientation="portrait" paperSize="9" r:id="rId4"/>
  <drawing r:id="rId3"/>
  <legacyDrawing r:id="rId2"/>
  <oleObjects>
    <oleObject progId="Word.Document.8" shapeId="102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von Kleist</dc:creator>
  <cp:keywords/>
  <dc:description/>
  <cp:lastModifiedBy>Admin</cp:lastModifiedBy>
  <cp:lastPrinted>2018-08-14T05:37:55Z</cp:lastPrinted>
  <dcterms:created xsi:type="dcterms:W3CDTF">2007-04-19T14:04:26Z</dcterms:created>
  <dcterms:modified xsi:type="dcterms:W3CDTF">2018-08-14T05:39:00Z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